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hidePivotFieldList="1" defaultThemeVersion="166925"/>
  <mc:AlternateContent xmlns:mc="http://schemas.openxmlformats.org/markup-compatibility/2006">
    <mc:Choice Requires="x15">
      <x15ac:absPath xmlns:x15ac="http://schemas.microsoft.com/office/spreadsheetml/2010/11/ac" url="https://schellingpoints-my.sharepoint.com/personal/mtaylor_schellingpoint_com/Documents/SPT Shared Folder - SCs/SCP - ASHREA NYHP/Framework MVP/"/>
    </mc:Choice>
  </mc:AlternateContent>
  <xr:revisionPtr revIDLastSave="2" documentId="8_{3A8F3F24-7176-44A7-A922-C6133C90E41D}" xr6:coauthVersionLast="47" xr6:coauthVersionMax="47" xr10:uidLastSave="{D19A28C6-A538-4473-8EE8-308A6C707A13}"/>
  <workbookProtection workbookAlgorithmName="SHA-512" workbookHashValue="yK09OK1Oas8PlbTgmv5EXhNundDSfRsueCDZWrztlm9qpj5yz5Yrcgv8sW4LeB1RHKqqNXYqdG1rFLC96SHzWg==" workbookSaltValue="IzkP4bnCrvaJzMC4gFhkXg==" workbookSpinCount="100000" lockStructure="1"/>
  <bookViews>
    <workbookView xWindow="-108" yWindow="-108" windowWidth="30936" windowHeight="16896" firstSheet="1" activeTab="2" xr2:uid="{7DE4CF41-A581-4755-B0B8-9056362E3B20}"/>
  </bookViews>
  <sheets>
    <sheet name="Sheet7" sheetId="8" state="hidden" r:id="rId1"/>
    <sheet name="Weights" sheetId="9" r:id="rId2"/>
    <sheet name="Scoring" sheetId="14" r:id="rId3"/>
    <sheet name="Project Scores" sheetId="12" state="hidden" r:id="rId4"/>
    <sheet name="Comparison" sheetId="15" r:id="rId5"/>
    <sheet name="Simple Scoring Matrix" sheetId="5" state="hidden" r:id="rId6"/>
    <sheet name="InfluenceDef" sheetId="4" state="hidden" r:id="rId7"/>
    <sheet name="Impact Scoring Matrix" sheetId="6" state="hidden" r:id="rId8"/>
  </sheets>
  <definedNames>
    <definedName name="_xlnm.Criteria" localSheetId="2">#REF!</definedName>
    <definedName name="_xlnm.Criteria">#REF!</definedName>
    <definedName name="criteriaCarbonEm">Weights!$E$11</definedName>
    <definedName name="criteriaEducation">Weights!$E$6</definedName>
    <definedName name="criteriaFacOp">Weights!$E$10</definedName>
    <definedName name="criteriaInstFin">Weights!$E$8</definedName>
    <definedName name="criteriaOrgFin">Weights!$E$9</definedName>
    <definedName name="criteriaProjFin">Weights!$E$7</definedName>
    <definedName name="criteriaRegComp">Weights!$E$12</definedName>
    <definedName name="FacilityOperationResiliencyObjectives" localSheetId="2">#REF!</definedName>
    <definedName name="FacilityOperationResiliencyObjectives">#REF!</definedName>
    <definedName name="factorWgtAvoidance">Weights!$E$62</definedName>
    <definedName name="factorWgtBudget">Weights!$E$24</definedName>
    <definedName name="factorWgtCarbon">Weights!$E$72</definedName>
    <definedName name="factorWgtCash">Weights!$E$35</definedName>
    <definedName name="factorWgtCashflow">Weights!$E$37</definedName>
    <definedName name="factorWgtComm">Weights!$E$49</definedName>
    <definedName name="factorWgtConsump">Weights!$E$61</definedName>
    <definedName name="factorWgtDemand">Weights!$E$60</definedName>
    <definedName name="factorWgtEd">Weights!$E$18</definedName>
    <definedName name="factorWgtExp">Weights!$E$48</definedName>
    <definedName name="factorWgtFossil">Weights!$E$63</definedName>
    <definedName name="factorWgtFuel">Weights!$E$39</definedName>
    <definedName name="factorWgtImp">Weights!$E$28</definedName>
    <definedName name="factorWgtInc">Weights!$E$25</definedName>
    <definedName name="factorWgtIRR">Weights!$E$27</definedName>
    <definedName name="factorWgtNetOp">Weights!$E$36</definedName>
    <definedName name="factorWgtPay">Weights!$E$26</definedName>
    <definedName name="factorWgtPower">Weights!$E$64</definedName>
    <definedName name="factorWgtRevGen">Weights!$E$52</definedName>
    <definedName name="factorWgtSafety">Weights!$E$47</definedName>
    <definedName name="factorWgtStaff">Weights!$E$51</definedName>
    <definedName name="factorWgtStratInt">Weights!$E$50</definedName>
    <definedName name="factorWgtUtility">Weights!$E$38</definedName>
    <definedName name="factorWgtWater">Weights!$E$40</definedName>
    <definedName name="InstitutionalFinancialData" localSheetId="2">#REF!</definedName>
    <definedName name="InstitutionalFinancialData">#REF!</definedName>
    <definedName name="OneUp" localSheetId="3">Scoring!A1048576</definedName>
    <definedName name="OneUp" localSheetId="2">Scoring!A1048576</definedName>
    <definedName name="OrganizationalBusinessObjectives" localSheetId="2">#REF!</definedName>
    <definedName name="OrganizationalBusinessObjectives">#REF!</definedName>
    <definedName name="ProjectFinancialData" localSheetId="2">#REF!</definedName>
    <definedName name="ProjectFinancialData">#REF!</definedName>
    <definedName name="ProjectName" localSheetId="2">Scoring!$C$4</definedName>
    <definedName name="ProjectName">#REF!</definedName>
    <definedName name="ProjectType" localSheetId="2">#REF!</definedName>
    <definedName name="ProjectType">#REF!</definedName>
    <definedName name="Rating" localSheetId="2">#REF!</definedName>
    <definedName name="Rating" localSheetId="1">#REF!</definedName>
    <definedName name="Rating">#REF!</definedName>
    <definedName name="RegulatoryComplianceScore" localSheetId="2">#REF!</definedName>
    <definedName name="RegulatoryComplianceScore">#REF!</definedName>
    <definedName name="Slicer_Project_Name">#N/A</definedName>
    <definedName name="Slicer_Project_Name1">#N/A</definedName>
    <definedName name="Slicer_Project_Name2">#N/A</definedName>
    <definedName name="Slicer_Project_Type">#N/A</definedName>
    <definedName name="Slicer_Project_Type1">#N/A</definedName>
    <definedName name="Slicer_Project_Type2">#N/A</definedName>
    <definedName name="Type" localSheetId="2">Scoring!$B$4</definedName>
    <definedName name="Type">#REF!</definedName>
  </definedNames>
  <calcPr calcId="191029"/>
  <pivotCaches>
    <pivotCache cacheId="0" r:id="rId9"/>
  </pivotCaches>
  <extLst>
    <ext xmlns:x14="http://schemas.microsoft.com/office/spreadsheetml/2009/9/main" uri="{BBE1A952-AA13-448e-AADC-164F8A28A991}">
      <x14:slicerCaches>
        <x14:slicerCache r:id="rId10"/>
        <x14:slicerCache r:id="rId11"/>
        <x14:slicerCache r:id="rId12"/>
        <x14:slicerCache r:id="rId13"/>
        <x14:slicerCache r:id="rId14"/>
        <x14:slicerCache r:id="rId1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4" i="9" l="1"/>
  <c r="H30" i="14"/>
  <c r="I30" i="14"/>
  <c r="H29" i="14"/>
  <c r="H28" i="14"/>
  <c r="H27" i="14"/>
  <c r="H26" i="14"/>
  <c r="H25" i="14"/>
  <c r="H24" i="14"/>
  <c r="H23" i="14"/>
  <c r="H22" i="14"/>
  <c r="H20" i="14"/>
  <c r="H19" i="14"/>
  <c r="E54" i="9"/>
  <c r="E42" i="9"/>
  <c r="H18" i="14"/>
  <c r="H17" i="14"/>
  <c r="H16" i="14"/>
  <c r="H15" i="14"/>
  <c r="H14" i="14"/>
  <c r="H13" i="14"/>
  <c r="H12" i="14"/>
  <c r="H11" i="14"/>
  <c r="H10" i="14"/>
  <c r="H9" i="14"/>
  <c r="H8" i="14"/>
  <c r="H7" i="14"/>
  <c r="I32" i="14"/>
  <c r="I33" i="14"/>
  <c r="I31" i="14"/>
  <c r="I26" i="14"/>
  <c r="I27" i="14"/>
  <c r="I28" i="14"/>
  <c r="I29" i="14"/>
  <c r="I25" i="14"/>
  <c r="I20" i="14"/>
  <c r="I21" i="14"/>
  <c r="I22" i="14"/>
  <c r="I23" i="14"/>
  <c r="I24" i="14"/>
  <c r="I19" i="14"/>
  <c r="I14" i="14"/>
  <c r="I15" i="14"/>
  <c r="I16" i="14"/>
  <c r="I17" i="14"/>
  <c r="I18" i="14"/>
  <c r="I13" i="14"/>
  <c r="I9" i="14"/>
  <c r="I10" i="14"/>
  <c r="I11" i="14"/>
  <c r="I12" i="14"/>
  <c r="I8" i="14"/>
  <c r="I7" i="14"/>
  <c r="E66" i="9"/>
  <c r="E82" i="9"/>
  <c r="E30" i="9"/>
  <c r="F35" i="14"/>
  <c r="C34" i="14"/>
  <c r="B34" i="14"/>
  <c r="G33" i="14"/>
  <c r="J33" i="14" s="1"/>
  <c r="C33" i="14"/>
  <c r="B33" i="14"/>
  <c r="G32" i="14"/>
  <c r="C32" i="14"/>
  <c r="B32" i="14"/>
  <c r="G31" i="14"/>
  <c r="C31" i="14"/>
  <c r="B31" i="14"/>
  <c r="G30" i="14"/>
  <c r="C30" i="14"/>
  <c r="B30" i="14"/>
  <c r="G29" i="14"/>
  <c r="C29" i="14"/>
  <c r="B29" i="14"/>
  <c r="G28" i="14"/>
  <c r="J28" i="14" s="1"/>
  <c r="C28" i="14"/>
  <c r="B28" i="14"/>
  <c r="G27" i="14"/>
  <c r="C27" i="14"/>
  <c r="B27" i="14"/>
  <c r="G26" i="14"/>
  <c r="C26" i="14"/>
  <c r="B26" i="14"/>
  <c r="G25" i="14"/>
  <c r="C25" i="14"/>
  <c r="B25" i="14"/>
  <c r="G24" i="14"/>
  <c r="J24" i="14" s="1"/>
  <c r="C24" i="14"/>
  <c r="B24" i="14"/>
  <c r="G23" i="14"/>
  <c r="J23" i="14" s="1"/>
  <c r="C23" i="14"/>
  <c r="B23" i="14"/>
  <c r="G22" i="14"/>
  <c r="C22" i="14"/>
  <c r="B22" i="14"/>
  <c r="G21" i="14"/>
  <c r="J21" i="14" s="1"/>
  <c r="C21" i="14"/>
  <c r="B21" i="14"/>
  <c r="G20" i="14"/>
  <c r="C20" i="14"/>
  <c r="B20" i="14"/>
  <c r="G19" i="14"/>
  <c r="C19" i="14"/>
  <c r="B19" i="14"/>
  <c r="G18" i="14"/>
  <c r="C18" i="14"/>
  <c r="B18" i="14"/>
  <c r="G17" i="14"/>
  <c r="J17" i="14" s="1"/>
  <c r="C17" i="14"/>
  <c r="B17" i="14"/>
  <c r="G16" i="14"/>
  <c r="C16" i="14"/>
  <c r="B16" i="14"/>
  <c r="G15" i="14"/>
  <c r="J15" i="14" s="1"/>
  <c r="C15" i="14"/>
  <c r="B15" i="14"/>
  <c r="G14" i="14"/>
  <c r="C14" i="14"/>
  <c r="B14" i="14"/>
  <c r="G13" i="14"/>
  <c r="J13" i="14" s="1"/>
  <c r="C13" i="14"/>
  <c r="B13" i="14"/>
  <c r="G12" i="14"/>
  <c r="C12" i="14"/>
  <c r="B12" i="14"/>
  <c r="G11" i="14"/>
  <c r="J11" i="14" s="1"/>
  <c r="C11" i="14"/>
  <c r="B11" i="14"/>
  <c r="G10" i="14"/>
  <c r="C10" i="14"/>
  <c r="B10" i="14"/>
  <c r="G9" i="14"/>
  <c r="C9" i="14"/>
  <c r="B9" i="14"/>
  <c r="G8" i="14"/>
  <c r="C8" i="14"/>
  <c r="B8" i="14"/>
  <c r="G7" i="14"/>
  <c r="C7" i="14"/>
  <c r="B7" i="14"/>
  <c r="E14" i="9"/>
  <c r="U27" i="8"/>
  <c r="S18" i="8"/>
  <c r="S19" i="8"/>
  <c r="E62" i="6"/>
  <c r="E50" i="6"/>
  <c r="E46" i="6"/>
  <c r="E45" i="6"/>
  <c r="E44" i="6"/>
  <c r="E38" i="6"/>
  <c r="J8" i="14" l="1"/>
  <c r="J22" i="14"/>
  <c r="J20" i="14"/>
  <c r="J26" i="14"/>
  <c r="J7" i="14"/>
  <c r="J27" i="14"/>
  <c r="J31" i="14"/>
  <c r="J18" i="14"/>
  <c r="J25" i="14"/>
  <c r="J32" i="14"/>
  <c r="J30" i="14"/>
  <c r="J29" i="14"/>
  <c r="J14" i="14"/>
  <c r="J12" i="14"/>
  <c r="J19" i="14"/>
  <c r="J16" i="14"/>
  <c r="J9" i="14"/>
  <c r="J10" i="14"/>
  <c r="J35" i="14" l="1"/>
</calcChain>
</file>

<file path=xl/sharedStrings.xml><?xml version="1.0" encoding="utf-8"?>
<sst xmlns="http://schemas.openxmlformats.org/spreadsheetml/2006/main" count="2056" uniqueCount="192">
  <si>
    <t>Weightage</t>
  </si>
  <si>
    <t>max</t>
  </si>
  <si>
    <t>Best - 75%</t>
  </si>
  <si>
    <t>Better - 50%</t>
  </si>
  <si>
    <t>Good - 25%</t>
  </si>
  <si>
    <t>Neutral / None  / Negative - 0%</t>
  </si>
  <si>
    <t>Executive 
Review</t>
  </si>
  <si>
    <t>Project #1</t>
  </si>
  <si>
    <t>Project #2</t>
  </si>
  <si>
    <t>Project #3</t>
  </si>
  <si>
    <t>Project #4</t>
  </si>
  <si>
    <t>Choose project from list:</t>
  </si>
  <si>
    <t>Financial Score</t>
  </si>
  <si>
    <t>Project Impact Scoring Matrix</t>
  </si>
  <si>
    <t>Institutional Financial Impact Score</t>
  </si>
  <si>
    <t xml:space="preserve"> Business Objectives Score</t>
  </si>
  <si>
    <t>Facality Resiliency 
Score</t>
  </si>
  <si>
    <t>Carbon Emissions Impact</t>
  </si>
  <si>
    <t>Regulatory / Compliance Score</t>
  </si>
  <si>
    <t>Education &amp; Training</t>
  </si>
  <si>
    <t>Project Financial Data</t>
  </si>
  <si>
    <t>Institutional Financial Impact</t>
  </si>
  <si>
    <t>Organizationl Business Objectives</t>
  </si>
  <si>
    <t>Facility Operation &amp; Resiliency Objectives</t>
  </si>
  <si>
    <t>Regulatory Compliance Score</t>
  </si>
  <si>
    <t>Category</t>
  </si>
  <si>
    <t>Priority Rating</t>
  </si>
  <si>
    <t>Project Description</t>
  </si>
  <si>
    <t>Budget Cost</t>
  </si>
  <si>
    <t>Incentive Dollars Included</t>
  </si>
  <si>
    <t>Payback 
(Years)</t>
  </si>
  <si>
    <t>IRR 
(Percentage)</t>
  </si>
  <si>
    <t>Implementation Duration</t>
  </si>
  <si>
    <t>Total Score</t>
  </si>
  <si>
    <t>Utility Cost Change
(Electricity)</t>
  </si>
  <si>
    <t>Fuel Cost Change
(Steam, Oil, etc.)</t>
  </si>
  <si>
    <t>Water Consumption Change</t>
  </si>
  <si>
    <t>Patient Safety Impact</t>
  </si>
  <si>
    <t xml:space="preserve">Patient Experience </t>
  </si>
  <si>
    <t>Community Service/Outcomes Impact</t>
  </si>
  <si>
    <t>Strategic Initiatives Alignment</t>
  </si>
  <si>
    <t>Staffing Efficiency
(Nurse/Clinician/Support Ratio)</t>
  </si>
  <si>
    <t>Revenue Generation Impact</t>
  </si>
  <si>
    <t>Energy 
Demand Change</t>
  </si>
  <si>
    <t>Energy 
Consumption Change</t>
  </si>
  <si>
    <t>Total Cost 
Avoidance</t>
  </si>
  <si>
    <t>Fossil Fuel Consumption Change</t>
  </si>
  <si>
    <t>Utility / Power Interruption Prevention + Extreme Weather Protection</t>
  </si>
  <si>
    <t>Facility Carbon Emissions Impact</t>
  </si>
  <si>
    <t>Federal</t>
  </si>
  <si>
    <t>State</t>
  </si>
  <si>
    <t>City/Local</t>
  </si>
  <si>
    <t>Score</t>
  </si>
  <si>
    <t>7-12%</t>
  </si>
  <si>
    <t>Education 
&amp; Training</t>
  </si>
  <si>
    <t>Planning &amp; Development</t>
  </si>
  <si>
    <t>Energy Efficiency</t>
  </si>
  <si>
    <t>Controls</t>
  </si>
  <si>
    <t>Infrastructure
(Mechanical)</t>
  </si>
  <si>
    <t>Infrastructure
(Capital Improvement)</t>
  </si>
  <si>
    <t>Infrastructure
(Clinical)</t>
  </si>
  <si>
    <t>Infrastructure
(IT &amp; Security)</t>
  </si>
  <si>
    <t>Infrastructure 
(New Construction)</t>
  </si>
  <si>
    <t>Existing Facility</t>
  </si>
  <si>
    <t>New Construction</t>
  </si>
  <si>
    <t>Sample Edu &amp; Training #1</t>
  </si>
  <si>
    <t>Sample Planning &amp; Dev #1</t>
  </si>
  <si>
    <t>Sample EE #3</t>
  </si>
  <si>
    <t>Sample Controls #1</t>
  </si>
  <si>
    <t>Sample Infr - Mech #1</t>
  </si>
  <si>
    <t>Sample Infr - SCI #2</t>
  </si>
  <si>
    <t>Sample Infr - clinical #2</t>
  </si>
  <si>
    <t>Sample Inf - IT #2</t>
  </si>
  <si>
    <t>Sample New Const #2</t>
  </si>
  <si>
    <t>Project Name</t>
  </si>
  <si>
    <t>Cash On Hand
(Days)</t>
  </si>
  <si>
    <t>Net Operating Margin</t>
  </si>
  <si>
    <t>Cashflow Impact</t>
  </si>
  <si>
    <t>Total Cost Avoidance</t>
  </si>
  <si>
    <t>Sample Edu &amp; Training #2</t>
  </si>
  <si>
    <t>Sample Edu &amp; Training #3</t>
  </si>
  <si>
    <t>Project - Planning &amp; Development</t>
  </si>
  <si>
    <t>Campus Decarbonization Master Plan</t>
  </si>
  <si>
    <t>-</t>
  </si>
  <si>
    <t>12 Months</t>
  </si>
  <si>
    <t>Sample Planning &amp; Dev #2</t>
  </si>
  <si>
    <t>Sample Planning &amp; Dev #3</t>
  </si>
  <si>
    <t>Project - Energy Efficiency</t>
  </si>
  <si>
    <t>Sample EE #1</t>
  </si>
  <si>
    <t>Chiller Plant Upgrade (3 Chillers)</t>
  </si>
  <si>
    <t>6 Months</t>
  </si>
  <si>
    <t>(1,035KW)</t>
  </si>
  <si>
    <t>Sample EE #2</t>
  </si>
  <si>
    <t>Thermal Storage Installation</t>
  </si>
  <si>
    <t>10 Months</t>
  </si>
  <si>
    <t>Project - Controls</t>
  </si>
  <si>
    <t>Building Management System Upgrade</t>
  </si>
  <si>
    <t>Sample Controls #2</t>
  </si>
  <si>
    <t>Sample Controls #3</t>
  </si>
  <si>
    <t>Project - Infrastructure
 (Mechanical)</t>
  </si>
  <si>
    <t>Sample Infr - Mech #2</t>
  </si>
  <si>
    <t>Sample Infr - Mech #3</t>
  </si>
  <si>
    <t>Project - Infrastructure 
(Strategic Capital Improvement)</t>
  </si>
  <si>
    <t>Sample Infr - SCI #1</t>
  </si>
  <si>
    <t>Sample Infr - SCI #3</t>
  </si>
  <si>
    <t>Project - Infrastructure
(Clinical)</t>
  </si>
  <si>
    <t>Sample Infr - clinical #1</t>
  </si>
  <si>
    <t>Sample Infr - clinical #3</t>
  </si>
  <si>
    <t>Project - Infrastructure
(IT &amp; Security)</t>
  </si>
  <si>
    <t>Sample Inf - IT #1</t>
  </si>
  <si>
    <t>Sample Inf - IT #3</t>
  </si>
  <si>
    <t>Project - Infrastructure 
(New Facility)</t>
  </si>
  <si>
    <t>Sample New Const #1</t>
  </si>
  <si>
    <t>Sample New Const #3</t>
  </si>
  <si>
    <t>Organizational Business Objectives</t>
  </si>
  <si>
    <t>CRITERIA</t>
  </si>
  <si>
    <t>FACTORS</t>
  </si>
  <si>
    <t>Weight</t>
  </si>
  <si>
    <t>Weighted Score</t>
  </si>
  <si>
    <t xml:space="preserve"> </t>
  </si>
  <si>
    <t>0 = NA</t>
  </si>
  <si>
    <t>Cash On Hand 
(Days)</t>
  </si>
  <si>
    <t>Utility Cost Change 
(Electricity)</t>
  </si>
  <si>
    <t>Fuel Cost Change 
(Steam, Oil, etc.)</t>
  </si>
  <si>
    <t>Staffing Efficiency 
(Nurse/Clinician/Support Ratio)</t>
  </si>
  <si>
    <t>Project Type</t>
  </si>
  <si>
    <t>2 = $500K - $999K</t>
  </si>
  <si>
    <t>3 = $1MM - $2.5MM</t>
  </si>
  <si>
    <t>1 = $1 to $499K</t>
  </si>
  <si>
    <t>4 = $1 to $499K</t>
  </si>
  <si>
    <t>3 = $500K - $999K</t>
  </si>
  <si>
    <t>4 = less 1 year</t>
  </si>
  <si>
    <t>3 = 1-2 years</t>
  </si>
  <si>
    <t>2 = 2-3 years</t>
  </si>
  <si>
    <t>2 = $1MM - $2.5MM</t>
  </si>
  <si>
    <t>1 = Greater than 3 years</t>
  </si>
  <si>
    <t>1 = Less than 5%</t>
  </si>
  <si>
    <t>2 = 5%-7.5%</t>
  </si>
  <si>
    <t>3 = 7.6%-10%</t>
  </si>
  <si>
    <t>4 = Greater than 10%</t>
  </si>
  <si>
    <t>4 = Less than 6 mo.</t>
  </si>
  <si>
    <t>3 = 6-12 mo.</t>
  </si>
  <si>
    <t>2 =12-24 mo.</t>
  </si>
  <si>
    <t>1 = Greater than 24 mo.</t>
  </si>
  <si>
    <t>1 = Greater than $2.5MM</t>
  </si>
  <si>
    <t>4 = Greater than $2.5MM</t>
  </si>
  <si>
    <t>Scoring Cue (Select)</t>
  </si>
  <si>
    <t>1 = Nominal</t>
  </si>
  <si>
    <t>2 = Low</t>
  </si>
  <si>
    <t>3 = Medium</t>
  </si>
  <si>
    <t>4 = High</t>
  </si>
  <si>
    <t>4</t>
  </si>
  <si>
    <t>0</t>
  </si>
  <si>
    <t>1</t>
  </si>
  <si>
    <t>2</t>
  </si>
  <si>
    <t>3</t>
  </si>
  <si>
    <t>Sample Constrution #2</t>
  </si>
  <si>
    <t>Sample Constrution #1</t>
  </si>
  <si>
    <t>EducationTraining</t>
  </si>
  <si>
    <t>ExistingFacility</t>
  </si>
  <si>
    <t>NewConstruction</t>
  </si>
  <si>
    <t>Regulatory Compliance</t>
  </si>
  <si>
    <t>Wgt1</t>
  </si>
  <si>
    <t>Wgt2</t>
  </si>
  <si>
    <t>Select Project Type</t>
  </si>
  <si>
    <t>Enter Project Name</t>
  </si>
  <si>
    <t>1 = High</t>
  </si>
  <si>
    <t>2 = Medium</t>
  </si>
  <si>
    <t>4= Nominal</t>
  </si>
  <si>
    <t>3 = Low</t>
  </si>
  <si>
    <t>Column1</t>
  </si>
  <si>
    <t>Emmisions Safety Training</t>
  </si>
  <si>
    <t xml:space="preserve">Criteria </t>
  </si>
  <si>
    <t>Project Financial Data Factors</t>
  </si>
  <si>
    <t>Rating Cues</t>
  </si>
  <si>
    <t>Institutional Financial Impact Factors</t>
  </si>
  <si>
    <t>Regulatory Compliance Factors</t>
  </si>
  <si>
    <t>Facility Operation &amp; Resiliency Objective Factors</t>
  </si>
  <si>
    <t>Organizational Business Objective Factors</t>
  </si>
  <si>
    <t>Education &amp; Training Factor</t>
  </si>
  <si>
    <t>Facility Carbon Emissions Impact Factor</t>
  </si>
  <si>
    <t>Training course</t>
  </si>
  <si>
    <t>Sample Constrution #3</t>
  </si>
  <si>
    <t>Training #2</t>
  </si>
  <si>
    <t>Scoring Criteria, Factors, Weights</t>
  </si>
  <si>
    <t>Addition Option #1</t>
  </si>
  <si>
    <t>Addition Option #2</t>
  </si>
  <si>
    <t>Grand Total</t>
  </si>
  <si>
    <t>Sum of Column1</t>
  </si>
  <si>
    <t>Wgtd. Score</t>
  </si>
  <si>
    <t>Project Scoring</t>
  </si>
  <si>
    <t>Project Comparisons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</si>
</sst>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164" formatCode="0.0%"/>
    <numFmt numFmtId="165" formatCode="0.0"/>
    <numFmt numFmtId="166" formatCode="0.0000"/>
  </numFmts>
  <fonts count="52"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b/>
      <sz val="11"/>
      <color theme="0"/>
      <name val="Calibri"/>
      <family val="2"/>
      <scheme val="minor"/>
    </font>
    <font>
      <b/>
      <sz val="11"/>
      <color theme="1"/>
      <name val="Calibri"/>
      <family val="2"/>
      <scheme val="minor"/>
    </font>
    <font>
      <sz val="11"/>
      <color theme="0" tint="-0.499984740745262"/>
      <name val="Calibri"/>
      <family val="2"/>
      <scheme val="minor"/>
    </font>
    <font>
      <u/>
      <sz val="11"/>
      <color theme="10"/>
      <name val="Calibri"/>
      <family val="2"/>
      <scheme val="minor"/>
    </font>
    <font>
      <b/>
      <i/>
      <u/>
      <sz val="12"/>
      <color rgb="FF0070C0"/>
      <name val="Roboto"/>
    </font>
    <font>
      <b/>
      <i/>
      <u/>
      <sz val="12"/>
      <color theme="10"/>
      <name val="Roboto"/>
    </font>
    <font>
      <b/>
      <i/>
      <sz val="11"/>
      <color rgb="FF7030A0"/>
      <name val="Roboto"/>
    </font>
    <font>
      <b/>
      <sz val="18"/>
      <color theme="0" tint="-4.9989318521683403E-2"/>
      <name val="Roboto"/>
    </font>
    <font>
      <b/>
      <sz val="14"/>
      <color theme="0" tint="-4.9989318521683403E-2"/>
      <name val="Roboto"/>
    </font>
    <font>
      <b/>
      <sz val="11"/>
      <color rgb="FF000000"/>
      <name val="Roboto"/>
    </font>
    <font>
      <sz val="11"/>
      <color rgb="FF000000"/>
      <name val="Roboto"/>
    </font>
    <font>
      <sz val="9"/>
      <color theme="0" tint="-0.499984740745262"/>
      <name val="Roboto"/>
    </font>
    <font>
      <sz val="11"/>
      <color theme="1"/>
      <name val="Arial"/>
      <family val="2"/>
    </font>
    <font>
      <sz val="8"/>
      <color theme="1"/>
      <name val="Roboto"/>
    </font>
    <font>
      <b/>
      <i/>
      <sz val="8"/>
      <color rgb="FF7030A0"/>
      <name val="Roboto"/>
    </font>
    <font>
      <sz val="8"/>
      <color theme="1"/>
      <name val="Arial"/>
      <family val="2"/>
    </font>
    <font>
      <b/>
      <i/>
      <sz val="8"/>
      <color theme="0"/>
      <name val="Roboto"/>
    </font>
    <font>
      <b/>
      <sz val="11"/>
      <color theme="0"/>
      <name val="Roboto"/>
    </font>
    <font>
      <b/>
      <sz val="16"/>
      <color theme="0"/>
      <name val="Cambria"/>
      <family val="1"/>
    </font>
    <font>
      <b/>
      <u/>
      <sz val="16"/>
      <color theme="0"/>
      <name val="Cambria"/>
      <family val="1"/>
    </font>
    <font>
      <b/>
      <u/>
      <sz val="16"/>
      <color theme="0"/>
      <name val="Roboto"/>
    </font>
    <font>
      <i/>
      <sz val="12"/>
      <name val="Cambria"/>
      <family val="1"/>
    </font>
    <font>
      <b/>
      <sz val="12"/>
      <color theme="0" tint="-0.34998626667073579"/>
      <name val="Cambria"/>
      <family val="1"/>
    </font>
    <font>
      <b/>
      <sz val="12"/>
      <color rgb="FFFF0000"/>
      <name val="Cambria"/>
      <family val="1"/>
    </font>
    <font>
      <b/>
      <sz val="12"/>
      <color theme="0"/>
      <name val="Cambria"/>
      <family val="1"/>
    </font>
    <font>
      <b/>
      <sz val="12"/>
      <color theme="7"/>
      <name val="Cambria"/>
      <family val="1"/>
    </font>
    <font>
      <b/>
      <sz val="12"/>
      <color theme="0"/>
      <name val="Arial"/>
      <family val="2"/>
    </font>
    <font>
      <b/>
      <sz val="12"/>
      <color theme="0"/>
      <name val="Roboto"/>
    </font>
    <font>
      <b/>
      <sz val="22"/>
      <color theme="0"/>
      <name val="Cambria"/>
      <family val="1"/>
    </font>
    <font>
      <sz val="8"/>
      <color theme="0" tint="-0.249977111117893"/>
      <name val="Roboto"/>
    </font>
    <font>
      <sz val="8"/>
      <color theme="0" tint="-0.499984740745262"/>
      <name val="Roboto"/>
    </font>
    <font>
      <b/>
      <sz val="10"/>
      <color theme="0"/>
      <name val="Roboto"/>
    </font>
    <font>
      <sz val="10"/>
      <color theme="1"/>
      <name val="Arial"/>
      <family val="2"/>
    </font>
    <font>
      <sz val="10"/>
      <color theme="1"/>
      <name val="Roboto"/>
    </font>
    <font>
      <b/>
      <sz val="18"/>
      <color theme="0"/>
      <name val="Cambria"/>
      <family val="1"/>
    </font>
    <font>
      <b/>
      <sz val="12"/>
      <color theme="1"/>
      <name val="Cambria"/>
      <family val="1"/>
    </font>
    <font>
      <b/>
      <sz val="9"/>
      <color theme="1"/>
      <name val="Roboto"/>
    </font>
    <font>
      <sz val="9"/>
      <color theme="1"/>
      <name val="Roboto"/>
    </font>
    <font>
      <sz val="9"/>
      <color theme="1"/>
      <name val="Arial"/>
      <family val="2"/>
    </font>
    <font>
      <b/>
      <sz val="12"/>
      <color theme="5"/>
      <name val="Cambria"/>
      <family val="1"/>
    </font>
    <font>
      <b/>
      <sz val="12"/>
      <color theme="8"/>
      <name val="Cambria"/>
      <family val="1"/>
    </font>
    <font>
      <b/>
      <sz val="12"/>
      <color theme="9"/>
      <name val="Cambria"/>
      <family val="1"/>
    </font>
    <font>
      <b/>
      <sz val="10"/>
      <color theme="1"/>
      <name val="Roboto"/>
    </font>
    <font>
      <sz val="12"/>
      <color theme="1"/>
      <name val="Cambria"/>
      <family val="1"/>
    </font>
    <font>
      <sz val="7"/>
      <color theme="1"/>
      <name val="Arial"/>
      <family val="2"/>
    </font>
    <font>
      <b/>
      <sz val="8"/>
      <color theme="0"/>
      <name val="Roboto"/>
    </font>
    <font>
      <sz val="18"/>
      <color theme="3"/>
      <name val="Calibri Light"/>
      <family val="2"/>
      <scheme val="major"/>
    </font>
    <font>
      <i/>
      <sz val="11"/>
      <color theme="1"/>
      <name val="Calibri"/>
      <family val="2"/>
      <scheme val="minor"/>
    </font>
  </fonts>
  <fills count="29">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rgb="FF7030A0"/>
        <bgColor indexed="64"/>
      </patternFill>
    </fill>
    <fill>
      <patternFill patternType="solid">
        <fgColor theme="0" tint="-0.34998626667073579"/>
        <bgColor rgb="FF000000"/>
      </patternFill>
    </fill>
    <fill>
      <patternFill patternType="solid">
        <fgColor theme="0" tint="-0.14999847407452621"/>
        <bgColor rgb="FF000000"/>
      </patternFill>
    </fill>
    <fill>
      <patternFill patternType="solid">
        <fgColor theme="0" tint="-4.9989318521683403E-2"/>
        <bgColor rgb="FF000000"/>
      </patternFill>
    </fill>
    <fill>
      <patternFill patternType="solid">
        <fgColor theme="2"/>
        <bgColor indexed="64"/>
      </patternFill>
    </fill>
    <fill>
      <patternFill patternType="solid">
        <fgColor rgb="FF0070C0"/>
        <bgColor indexed="64"/>
      </patternFill>
    </fill>
    <fill>
      <patternFill patternType="solid">
        <fgColor theme="2" tint="-0.499984740745262"/>
        <bgColor indexed="64"/>
      </patternFill>
    </fill>
    <fill>
      <patternFill patternType="solid">
        <fgColor theme="5" tint="-0.249977111117893"/>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rgb="FFFFFF00"/>
        <bgColor indexed="64"/>
      </patternFill>
    </fill>
    <fill>
      <patternFill patternType="solid">
        <fgColor rgb="FFFFFFCC"/>
        <bgColor indexed="64"/>
      </patternFill>
    </fill>
    <fill>
      <patternFill patternType="solid">
        <fgColor rgb="FFC00000"/>
        <bgColor indexed="64"/>
      </patternFill>
    </fill>
    <fill>
      <patternFill patternType="solid">
        <fgColor theme="7"/>
        <bgColor indexed="64"/>
      </patternFill>
    </fill>
    <fill>
      <patternFill patternType="solid">
        <fgColor theme="3"/>
        <bgColor indexed="64"/>
      </patternFill>
    </fill>
    <fill>
      <patternFill patternType="solid">
        <fgColor theme="3" tint="0.79998168889431442"/>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9"/>
        <bgColor indexed="64"/>
      </patternFill>
    </fill>
    <fill>
      <patternFill patternType="solid">
        <fgColor theme="7" tint="-0.249977111117893"/>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thin">
        <color auto="1"/>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auto="1"/>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top/>
      <bottom style="medium">
        <color indexed="64"/>
      </bottom>
      <diagonal/>
    </border>
    <border>
      <left/>
      <right/>
      <top style="medium">
        <color indexed="64"/>
      </top>
      <bottom style="medium">
        <color indexed="64"/>
      </bottom>
      <diagonal/>
    </border>
    <border>
      <left/>
      <right style="thick">
        <color auto="1"/>
      </right>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diagonal/>
    </border>
  </borders>
  <cellStyleXfs count="5">
    <xf numFmtId="0" fontId="0" fillId="0" borderId="0"/>
    <xf numFmtId="9" fontId="1"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50" fillId="0" borderId="0" applyNumberFormat="0" applyFill="0" applyBorder="0" applyAlignment="0" applyProtection="0"/>
  </cellStyleXfs>
  <cellXfs count="388">
    <xf numFmtId="0" fontId="0" fillId="0" borderId="0" xfId="0"/>
    <xf numFmtId="0" fontId="0" fillId="0" borderId="0" xfId="0" applyAlignment="1">
      <alignment vertical="center"/>
    </xf>
    <xf numFmtId="0" fontId="0" fillId="0" borderId="0" xfId="0" applyAlignment="1">
      <alignment horizontal="center"/>
    </xf>
    <xf numFmtId="9" fontId="0" fillId="0" borderId="0" xfId="0" applyNumberFormat="1" applyAlignment="1">
      <alignment horizontal="center" vertical="center"/>
    </xf>
    <xf numFmtId="0" fontId="0" fillId="3" borderId="0" xfId="0" applyFill="1"/>
    <xf numFmtId="0" fontId="6" fillId="3" borderId="0" xfId="0" applyFont="1" applyFill="1" applyAlignment="1">
      <alignment horizontal="center" vertical="center" wrapText="1"/>
    </xf>
    <xf numFmtId="0" fontId="8" fillId="3" borderId="0" xfId="3" applyFont="1" applyFill="1" applyBorder="1" applyAlignment="1">
      <alignment horizontal="center" vertical="center"/>
    </xf>
    <xf numFmtId="0" fontId="9" fillId="3" borderId="0" xfId="3" quotePrefix="1" applyFont="1" applyFill="1" applyBorder="1" applyAlignment="1">
      <alignment horizontal="center" vertical="center"/>
    </xf>
    <xf numFmtId="0" fontId="10" fillId="3" borderId="0" xfId="3" applyFont="1" applyFill="1" applyBorder="1" applyAlignment="1">
      <alignment horizontal="center" vertical="center"/>
    </xf>
    <xf numFmtId="0" fontId="10" fillId="3" borderId="0" xfId="3" quotePrefix="1" applyFont="1" applyFill="1" applyBorder="1" applyAlignment="1">
      <alignment horizontal="center" vertical="center"/>
    </xf>
    <xf numFmtId="0" fontId="12" fillId="4" borderId="1"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0" fillId="6" borderId="9" xfId="0" applyFill="1" applyBorder="1" applyAlignment="1">
      <alignment horizontal="center" vertical="center"/>
    </xf>
    <xf numFmtId="0" fontId="0" fillId="6" borderId="23" xfId="0" applyFill="1" applyBorder="1" applyAlignment="1">
      <alignment horizontal="center" vertical="center"/>
    </xf>
    <xf numFmtId="0" fontId="0" fillId="3" borderId="0" xfId="0" applyFill="1" applyAlignment="1">
      <alignment horizontal="center" vertical="center"/>
    </xf>
    <xf numFmtId="0" fontId="14" fillId="3" borderId="0" xfId="0" applyFont="1" applyFill="1" applyAlignment="1">
      <alignment horizontal="left" vertical="center" wrapText="1"/>
    </xf>
    <xf numFmtId="0" fontId="0" fillId="7" borderId="0" xfId="0" applyFill="1" applyAlignment="1">
      <alignment horizontal="center" vertical="center"/>
    </xf>
    <xf numFmtId="0" fontId="14" fillId="7" borderId="0" xfId="0" applyFont="1" applyFill="1" applyAlignment="1">
      <alignment horizontal="left" vertical="center" wrapText="1"/>
    </xf>
    <xf numFmtId="0" fontId="14" fillId="3" borderId="0" xfId="0" applyFont="1" applyFill="1" applyAlignment="1">
      <alignment horizontal="center" vertical="center" wrapText="1"/>
    </xf>
    <xf numFmtId="0" fontId="12" fillId="4" borderId="1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0" fillId="6" borderId="6" xfId="0" applyFill="1" applyBorder="1" applyAlignment="1">
      <alignment horizontal="center" vertical="center"/>
    </xf>
    <xf numFmtId="0" fontId="0" fillId="6" borderId="26" xfId="0" applyFill="1" applyBorder="1" applyAlignment="1">
      <alignment horizontal="center" vertical="center"/>
    </xf>
    <xf numFmtId="0" fontId="0" fillId="6" borderId="27" xfId="0" applyFill="1" applyBorder="1" applyAlignment="1">
      <alignment horizontal="center" vertical="center"/>
    </xf>
    <xf numFmtId="0" fontId="0" fillId="3" borderId="0" xfId="0" applyFill="1" applyAlignment="1">
      <alignment vertical="top"/>
    </xf>
    <xf numFmtId="0" fontId="0" fillId="6" borderId="30" xfId="0" applyFill="1" applyBorder="1" applyAlignment="1">
      <alignment horizontal="center" vertical="center"/>
    </xf>
    <xf numFmtId="0" fontId="0" fillId="0" borderId="0" xfId="0" applyAlignment="1">
      <alignment vertical="top"/>
    </xf>
    <xf numFmtId="0" fontId="12" fillId="8" borderId="1" xfId="0" applyFont="1" applyFill="1" applyBorder="1" applyAlignment="1">
      <alignment horizontal="center" vertical="center" wrapText="1"/>
    </xf>
    <xf numFmtId="0" fontId="12" fillId="8" borderId="8" xfId="0" applyFont="1" applyFill="1" applyBorder="1" applyAlignment="1">
      <alignment horizontal="center" vertical="center" wrapText="1"/>
    </xf>
    <xf numFmtId="0" fontId="16" fillId="3" borderId="0" xfId="0" applyFont="1" applyFill="1"/>
    <xf numFmtId="0" fontId="17" fillId="3" borderId="0" xfId="0" applyFont="1" applyFill="1"/>
    <xf numFmtId="0" fontId="18" fillId="3" borderId="0" xfId="3" applyFont="1" applyFill="1" applyAlignment="1">
      <alignment horizontal="center" vertical="center" wrapText="1"/>
    </xf>
    <xf numFmtId="0" fontId="19" fillId="3" borderId="0" xfId="0" applyFont="1" applyFill="1"/>
    <xf numFmtId="0" fontId="20" fillId="3" borderId="0" xfId="3" applyFont="1" applyFill="1" applyBorder="1" applyAlignment="1">
      <alignment horizontal="center" vertical="center" wrapText="1"/>
    </xf>
    <xf numFmtId="0" fontId="17" fillId="3" borderId="0" xfId="0" applyFont="1" applyFill="1" applyAlignment="1">
      <alignment horizontal="center"/>
    </xf>
    <xf numFmtId="0" fontId="17" fillId="11" borderId="0" xfId="0" applyFont="1" applyFill="1"/>
    <xf numFmtId="0" fontId="16" fillId="0" borderId="0" xfId="0" applyFont="1"/>
    <xf numFmtId="0" fontId="21" fillId="4" borderId="0" xfId="0" applyFont="1" applyFill="1" applyAlignment="1">
      <alignment vertical="center"/>
    </xf>
    <xf numFmtId="0" fontId="23" fillId="13" borderId="1" xfId="0" applyFont="1" applyFill="1" applyBorder="1" applyAlignment="1">
      <alignment horizontal="center" vertical="center" wrapText="1"/>
    </xf>
    <xf numFmtId="0" fontId="23" fillId="0" borderId="0" xfId="0" applyFont="1" applyAlignment="1">
      <alignment vertical="center" wrapText="1"/>
    </xf>
    <xf numFmtId="0" fontId="23" fillId="14" borderId="1" xfId="0" applyFont="1" applyFill="1" applyBorder="1" applyAlignment="1">
      <alignment horizontal="center" vertical="center" wrapText="1"/>
    </xf>
    <xf numFmtId="0" fontId="23" fillId="15" borderId="1" xfId="0" applyFont="1" applyFill="1" applyBorder="1" applyAlignment="1">
      <alignment horizontal="center" vertical="center" wrapText="1"/>
    </xf>
    <xf numFmtId="0" fontId="23" fillId="16" borderId="1" xfId="0" applyFont="1" applyFill="1" applyBorder="1" applyAlignment="1">
      <alignment horizontal="center" vertical="center"/>
    </xf>
    <xf numFmtId="0" fontId="24" fillId="0" borderId="0" xfId="0" applyFont="1" applyAlignment="1">
      <alignment vertical="center"/>
    </xf>
    <xf numFmtId="0" fontId="26" fillId="5" borderId="1" xfId="0" applyFont="1" applyFill="1" applyBorder="1" applyAlignment="1">
      <alignment horizontal="center" vertical="center" wrapText="1"/>
    </xf>
    <xf numFmtId="0" fontId="27" fillId="0" borderId="0" xfId="0" applyFont="1" applyAlignment="1">
      <alignment vertical="center"/>
    </xf>
    <xf numFmtId="0" fontId="28" fillId="0" borderId="0" xfId="0" applyFont="1" applyAlignment="1">
      <alignment horizontal="center" vertical="center"/>
    </xf>
    <xf numFmtId="0" fontId="29" fillId="0" borderId="0" xfId="0" applyFont="1" applyAlignment="1">
      <alignment vertical="center" wrapText="1"/>
    </xf>
    <xf numFmtId="9" fontId="30" fillId="13" borderId="1" xfId="1" applyFont="1" applyFill="1" applyBorder="1" applyAlignment="1">
      <alignment horizontal="center" vertical="center"/>
    </xf>
    <xf numFmtId="9" fontId="28" fillId="0" borderId="0" xfId="1" applyFont="1" applyFill="1" applyBorder="1" applyAlignment="1">
      <alignment vertical="center" wrapText="1"/>
    </xf>
    <xf numFmtId="9" fontId="28" fillId="14" borderId="1" xfId="1" applyFont="1" applyFill="1" applyBorder="1" applyAlignment="1">
      <alignment horizontal="center" vertical="center" wrapText="1"/>
    </xf>
    <xf numFmtId="9" fontId="28" fillId="15" borderId="1" xfId="1" applyFont="1" applyFill="1" applyBorder="1" applyAlignment="1">
      <alignment horizontal="center" vertical="center"/>
    </xf>
    <xf numFmtId="9" fontId="28" fillId="16" borderId="37" xfId="1" applyFont="1" applyFill="1" applyBorder="1" applyAlignment="1">
      <alignment horizontal="center" vertical="center"/>
    </xf>
    <xf numFmtId="0" fontId="28" fillId="0" borderId="0" xfId="0" applyFont="1" applyAlignment="1">
      <alignment horizontal="center" vertical="center" wrapText="1"/>
    </xf>
    <xf numFmtId="9" fontId="31" fillId="0" borderId="0" xfId="1" applyFont="1" applyFill="1" applyBorder="1" applyAlignment="1">
      <alignment vertical="center"/>
    </xf>
    <xf numFmtId="0" fontId="16" fillId="3" borderId="0" xfId="0" applyFont="1" applyFill="1" applyAlignment="1">
      <alignment wrapText="1"/>
    </xf>
    <xf numFmtId="0" fontId="17" fillId="0" borderId="0" xfId="0" applyFont="1" applyAlignment="1">
      <alignment wrapText="1"/>
    </xf>
    <xf numFmtId="0" fontId="33" fillId="3" borderId="0" xfId="0" applyFont="1" applyFill="1" applyAlignment="1">
      <alignment vertical="center"/>
    </xf>
    <xf numFmtId="0" fontId="34" fillId="11" borderId="0" xfId="0" applyFont="1" applyFill="1" applyAlignment="1">
      <alignment vertical="center" wrapText="1"/>
    </xf>
    <xf numFmtId="0" fontId="36" fillId="3" borderId="0" xfId="0" applyFont="1" applyFill="1"/>
    <xf numFmtId="9" fontId="37" fillId="3" borderId="15" xfId="0" applyNumberFormat="1" applyFont="1" applyFill="1" applyBorder="1" applyAlignment="1">
      <alignment horizontal="center"/>
    </xf>
    <xf numFmtId="0" fontId="39" fillId="6" borderId="26" xfId="0" applyFont="1" applyFill="1" applyBorder="1" applyAlignment="1">
      <alignment horizontal="center" vertical="center"/>
    </xf>
    <xf numFmtId="0" fontId="39" fillId="6" borderId="8" xfId="0" applyFont="1" applyFill="1" applyBorder="1" applyAlignment="1">
      <alignment horizontal="center" vertical="center"/>
    </xf>
    <xf numFmtId="0" fontId="40" fillId="3" borderId="0" xfId="0" applyFont="1" applyFill="1" applyAlignment="1">
      <alignment horizontal="center" vertical="center"/>
    </xf>
    <xf numFmtId="0" fontId="39" fillId="3" borderId="15" xfId="0" applyFont="1" applyFill="1" applyBorder="1" applyAlignment="1">
      <alignment horizontal="center" vertical="center"/>
    </xf>
    <xf numFmtId="0" fontId="39" fillId="6" borderId="1" xfId="0" applyFont="1" applyFill="1" applyBorder="1" applyAlignment="1">
      <alignment horizontal="center" vertical="center" wrapText="1"/>
    </xf>
    <xf numFmtId="0" fontId="39" fillId="6" borderId="37" xfId="0" applyFont="1" applyFill="1" applyBorder="1" applyAlignment="1">
      <alignment horizontal="center" vertical="center" wrapText="1"/>
    </xf>
    <xf numFmtId="0" fontId="39" fillId="6" borderId="1" xfId="0" applyFont="1" applyFill="1" applyBorder="1" applyAlignment="1">
      <alignment horizontal="center" vertical="center"/>
    </xf>
    <xf numFmtId="0" fontId="41" fillId="5" borderId="26" xfId="0" applyFont="1" applyFill="1" applyBorder="1" applyAlignment="1">
      <alignment vertical="center"/>
    </xf>
    <xf numFmtId="0" fontId="41" fillId="18" borderId="8" xfId="0" applyFont="1" applyFill="1" applyBorder="1" applyAlignment="1">
      <alignment horizontal="center" vertical="center"/>
    </xf>
    <xf numFmtId="0" fontId="42" fillId="3" borderId="0" xfId="0" applyFont="1" applyFill="1"/>
    <xf numFmtId="0" fontId="41" fillId="5" borderId="37" xfId="0" applyFont="1" applyFill="1" applyBorder="1" applyAlignment="1">
      <alignment horizontal="left" vertical="center" indent="1"/>
    </xf>
    <xf numFmtId="0" fontId="41" fillId="5" borderId="28" xfId="0" applyFont="1" applyFill="1" applyBorder="1" applyAlignment="1">
      <alignment horizontal="left" vertical="center" indent="1"/>
    </xf>
    <xf numFmtId="164" fontId="41" fillId="3" borderId="15" xfId="0" applyNumberFormat="1" applyFont="1" applyFill="1" applyBorder="1" applyAlignment="1">
      <alignment horizontal="center" vertical="center"/>
    </xf>
    <xf numFmtId="164" fontId="41" fillId="18" borderId="1" xfId="0" applyNumberFormat="1" applyFont="1" applyFill="1" applyBorder="1" applyAlignment="1">
      <alignment horizontal="center" vertical="center"/>
    </xf>
    <xf numFmtId="164" fontId="41" fillId="18" borderId="37" xfId="0" applyNumberFormat="1" applyFont="1" applyFill="1" applyBorder="1" applyAlignment="1">
      <alignment horizontal="center" vertical="center"/>
    </xf>
    <xf numFmtId="164" fontId="41" fillId="18" borderId="1" xfId="0" applyNumberFormat="1" applyFont="1" applyFill="1" applyBorder="1" applyAlignment="1">
      <alignment horizontal="center" vertical="center" wrapText="1"/>
    </xf>
    <xf numFmtId="0" fontId="41" fillId="5" borderId="27" xfId="0" applyFont="1" applyFill="1" applyBorder="1" applyAlignment="1">
      <alignment vertical="center"/>
    </xf>
    <xf numFmtId="0" fontId="41" fillId="18" borderId="12" xfId="0" applyFont="1" applyFill="1" applyBorder="1" applyAlignment="1">
      <alignment horizontal="center" vertical="center"/>
    </xf>
    <xf numFmtId="0" fontId="41" fillId="5" borderId="40" xfId="0" applyFont="1" applyFill="1" applyBorder="1" applyAlignment="1">
      <alignment vertical="center"/>
    </xf>
    <xf numFmtId="0" fontId="41" fillId="18" borderId="41" xfId="0" applyFont="1" applyFill="1" applyBorder="1" applyAlignment="1">
      <alignment horizontal="center" vertical="center"/>
    </xf>
    <xf numFmtId="164" fontId="42" fillId="18" borderId="1" xfId="0" applyNumberFormat="1" applyFont="1" applyFill="1" applyBorder="1" applyAlignment="1">
      <alignment horizontal="center" vertical="center"/>
    </xf>
    <xf numFmtId="0" fontId="16" fillId="11" borderId="0" xfId="0" applyFont="1" applyFill="1"/>
    <xf numFmtId="0" fontId="23" fillId="19" borderId="42" xfId="0" applyFont="1" applyFill="1" applyBorder="1" applyAlignment="1">
      <alignment horizontal="center" vertical="center" wrapText="1"/>
    </xf>
    <xf numFmtId="0" fontId="23" fillId="19" borderId="42" xfId="0" applyFont="1" applyFill="1" applyBorder="1" applyAlignment="1">
      <alignment vertical="center" wrapText="1"/>
    </xf>
    <xf numFmtId="0" fontId="23" fillId="19" borderId="1" xfId="0" applyFont="1" applyFill="1" applyBorder="1" applyAlignment="1">
      <alignment horizontal="center" vertical="center" wrapText="1"/>
    </xf>
    <xf numFmtId="0" fontId="23" fillId="19" borderId="14" xfId="0" applyFont="1" applyFill="1" applyBorder="1" applyAlignment="1">
      <alignment vertical="center" wrapText="1"/>
    </xf>
    <xf numFmtId="0" fontId="23" fillId="19" borderId="37" xfId="0" applyFont="1" applyFill="1" applyBorder="1" applyAlignment="1">
      <alignment horizontal="center" vertical="center" wrapText="1"/>
    </xf>
    <xf numFmtId="0" fontId="24" fillId="20" borderId="7" xfId="0" applyFont="1" applyFill="1" applyBorder="1" applyAlignment="1">
      <alignment horizontal="center" vertical="center" wrapText="1"/>
    </xf>
    <xf numFmtId="0" fontId="24" fillId="0" borderId="0" xfId="0" applyFont="1" applyAlignment="1">
      <alignment horizontal="center" vertical="center" wrapText="1"/>
    </xf>
    <xf numFmtId="0" fontId="17" fillId="3" borderId="0" xfId="0" applyFont="1" applyFill="1" applyAlignment="1">
      <alignment vertical="center" wrapText="1"/>
    </xf>
    <xf numFmtId="0" fontId="22" fillId="7" borderId="39" xfId="0" applyFont="1" applyFill="1" applyBorder="1" applyAlignment="1">
      <alignment horizontal="center" vertical="center" wrapText="1"/>
    </xf>
    <xf numFmtId="0" fontId="28" fillId="0" borderId="0" xfId="0" applyFont="1" applyAlignment="1">
      <alignment vertical="center" wrapText="1"/>
    </xf>
    <xf numFmtId="0" fontId="28" fillId="0" borderId="0" xfId="0" applyFont="1" applyAlignment="1">
      <alignment vertical="center"/>
    </xf>
    <xf numFmtId="0" fontId="43" fillId="5" borderId="1" xfId="0" applyFont="1" applyFill="1" applyBorder="1" applyAlignment="1">
      <alignment horizontal="center" vertical="center" wrapText="1"/>
    </xf>
    <xf numFmtId="0" fontId="44" fillId="5" borderId="1" xfId="0" applyFont="1" applyFill="1" applyBorder="1" applyAlignment="1">
      <alignment horizontal="center" vertical="center" wrapText="1"/>
    </xf>
    <xf numFmtId="0" fontId="45" fillId="5" borderId="1" xfId="0" applyFont="1" applyFill="1" applyBorder="1" applyAlignment="1">
      <alignment horizontal="center" vertical="center" wrapText="1"/>
    </xf>
    <xf numFmtId="0" fontId="27" fillId="5" borderId="42" xfId="0" applyFont="1" applyFill="1" applyBorder="1" applyAlignment="1">
      <alignment horizontal="center" vertical="center" wrapText="1"/>
    </xf>
    <xf numFmtId="0" fontId="27" fillId="5" borderId="38" xfId="0" applyFont="1" applyFill="1" applyBorder="1" applyAlignment="1">
      <alignment vertical="center" wrapText="1"/>
    </xf>
    <xf numFmtId="0" fontId="27" fillId="5" borderId="1" xfId="0" applyFont="1" applyFill="1" applyBorder="1" applyAlignment="1">
      <alignment horizontal="center" vertical="center" wrapText="1"/>
    </xf>
    <xf numFmtId="0" fontId="27" fillId="5" borderId="18" xfId="0" applyFont="1" applyFill="1" applyBorder="1" applyAlignment="1">
      <alignment vertical="center" wrapText="1"/>
    </xf>
    <xf numFmtId="0" fontId="27" fillId="5" borderId="37" xfId="0" applyFont="1" applyFill="1" applyBorder="1" applyAlignment="1">
      <alignment horizontal="center" vertical="center" wrapText="1"/>
    </xf>
    <xf numFmtId="0" fontId="29" fillId="5" borderId="1" xfId="0" applyFont="1" applyFill="1" applyBorder="1" applyAlignment="1">
      <alignment horizontal="center" vertical="center" wrapText="1"/>
    </xf>
    <xf numFmtId="9" fontId="28" fillId="19" borderId="1" xfId="1" applyFont="1" applyFill="1" applyBorder="1" applyAlignment="1">
      <alignment horizontal="center" vertical="center" wrapText="1"/>
    </xf>
    <xf numFmtId="9" fontId="28" fillId="19" borderId="37" xfId="1" applyFont="1" applyFill="1" applyBorder="1" applyAlignment="1">
      <alignment horizontal="center" vertical="center" wrapText="1"/>
    </xf>
    <xf numFmtId="9" fontId="28" fillId="19" borderId="7" xfId="1" applyFont="1" applyFill="1" applyBorder="1" applyAlignment="1">
      <alignment horizontal="center" vertical="center" wrapText="1"/>
    </xf>
    <xf numFmtId="9" fontId="31" fillId="20" borderId="7" xfId="1" applyFont="1" applyFill="1" applyBorder="1" applyAlignment="1">
      <alignment horizontal="center" vertical="center" wrapText="1"/>
    </xf>
    <xf numFmtId="9" fontId="31" fillId="0" borderId="0" xfId="1" applyFont="1" applyFill="1" applyBorder="1" applyAlignment="1">
      <alignment vertical="center" wrapText="1"/>
    </xf>
    <xf numFmtId="9" fontId="28" fillId="19" borderId="37" xfId="1" applyFont="1" applyFill="1" applyBorder="1" applyAlignment="1">
      <alignment vertical="center" wrapText="1"/>
    </xf>
    <xf numFmtId="9" fontId="28" fillId="19" borderId="7" xfId="1" applyFont="1" applyFill="1" applyBorder="1" applyAlignment="1">
      <alignment vertical="center" wrapText="1"/>
    </xf>
    <xf numFmtId="9" fontId="28" fillId="19" borderId="1" xfId="1" applyFont="1" applyFill="1" applyBorder="1" applyAlignment="1">
      <alignment vertical="center" wrapText="1"/>
    </xf>
    <xf numFmtId="9" fontId="31" fillId="20" borderId="7" xfId="1" applyFont="1" applyFill="1" applyBorder="1" applyAlignment="1">
      <alignment vertical="center" wrapText="1"/>
    </xf>
    <xf numFmtId="0" fontId="34" fillId="3" borderId="0" xfId="0" applyFont="1" applyFill="1" applyAlignment="1">
      <alignment vertical="center" wrapText="1"/>
    </xf>
    <xf numFmtId="9" fontId="46" fillId="3" borderId="0" xfId="0" applyNumberFormat="1" applyFont="1" applyFill="1"/>
    <xf numFmtId="9" fontId="35" fillId="3" borderId="0" xfId="0" applyNumberFormat="1" applyFont="1" applyFill="1" applyAlignment="1">
      <alignment vertical="center"/>
    </xf>
    <xf numFmtId="0" fontId="47" fillId="11" borderId="0" xfId="0" applyFont="1" applyFill="1"/>
    <xf numFmtId="0" fontId="48" fillId="3" borderId="15" xfId="0" applyFont="1" applyFill="1" applyBorder="1"/>
    <xf numFmtId="0" fontId="39" fillId="6" borderId="7" xfId="0" applyFont="1" applyFill="1" applyBorder="1" applyAlignment="1">
      <alignment horizontal="center" vertical="center" wrapText="1"/>
    </xf>
    <xf numFmtId="0" fontId="39" fillId="3" borderId="0" xfId="0" applyFont="1" applyFill="1" applyAlignment="1">
      <alignment vertical="center"/>
    </xf>
    <xf numFmtId="0" fontId="39" fillId="11" borderId="0" xfId="0" applyFont="1" applyFill="1" applyAlignment="1">
      <alignment horizontal="center" vertical="center" wrapText="1"/>
    </xf>
    <xf numFmtId="0" fontId="48" fillId="3" borderId="0" xfId="0" applyFont="1" applyFill="1"/>
    <xf numFmtId="164" fontId="41" fillId="3" borderId="0" xfId="0" applyNumberFormat="1" applyFont="1" applyFill="1" applyAlignment="1">
      <alignment horizontal="center" vertical="center"/>
    </xf>
    <xf numFmtId="164" fontId="42" fillId="3" borderId="0" xfId="0" applyNumberFormat="1" applyFont="1" applyFill="1" applyAlignment="1">
      <alignment horizontal="center" vertical="center"/>
    </xf>
    <xf numFmtId="164" fontId="41" fillId="11" borderId="0" xfId="0" applyNumberFormat="1" applyFont="1" applyFill="1" applyAlignment="1">
      <alignment horizontal="center" vertical="center"/>
    </xf>
    <xf numFmtId="164" fontId="42" fillId="3" borderId="0" xfId="0" applyNumberFormat="1" applyFont="1" applyFill="1"/>
    <xf numFmtId="0" fontId="17" fillId="3" borderId="0" xfId="0" applyFont="1" applyFill="1" applyAlignment="1">
      <alignment horizontal="center" vertical="top" wrapText="1"/>
    </xf>
    <xf numFmtId="0" fontId="41" fillId="3" borderId="0" xfId="0" applyFont="1" applyFill="1"/>
    <xf numFmtId="0" fontId="47" fillId="3" borderId="0" xfId="0" applyFont="1" applyFill="1"/>
    <xf numFmtId="0" fontId="28" fillId="3" borderId="0" xfId="0" applyFont="1" applyFill="1" applyAlignment="1">
      <alignment horizontal="center" vertical="center"/>
    </xf>
    <xf numFmtId="0" fontId="47" fillId="0" borderId="0" xfId="0" applyFont="1"/>
    <xf numFmtId="0" fontId="41" fillId="3" borderId="0" xfId="0" applyFont="1" applyFill="1" applyAlignment="1">
      <alignment horizontal="center" vertical="center"/>
    </xf>
    <xf numFmtId="44" fontId="41" fillId="18" borderId="1" xfId="2" applyFont="1" applyFill="1" applyBorder="1" applyAlignment="1">
      <alignment horizontal="center" vertical="center"/>
    </xf>
    <xf numFmtId="44" fontId="41" fillId="18" borderId="37" xfId="2" applyFont="1" applyFill="1" applyBorder="1" applyAlignment="1">
      <alignment horizontal="center" vertical="center"/>
    </xf>
    <xf numFmtId="165" fontId="41" fillId="18" borderId="37" xfId="0" applyNumberFormat="1" applyFont="1" applyFill="1" applyBorder="1" applyAlignment="1">
      <alignment horizontal="center" vertical="center"/>
    </xf>
    <xf numFmtId="2" fontId="41" fillId="18" borderId="37" xfId="0" applyNumberFormat="1" applyFont="1" applyFill="1" applyBorder="1" applyAlignment="1">
      <alignment horizontal="center" vertical="center"/>
    </xf>
    <xf numFmtId="164" fontId="41" fillId="18" borderId="7" xfId="0" applyNumberFormat="1" applyFont="1" applyFill="1" applyBorder="1" applyAlignment="1">
      <alignment horizontal="center" vertical="center"/>
    </xf>
    <xf numFmtId="0" fontId="49" fillId="3" borderId="0" xfId="0" applyFont="1" applyFill="1" applyAlignment="1">
      <alignment vertical="center"/>
    </xf>
    <xf numFmtId="9" fontId="17" fillId="3" borderId="0" xfId="0" applyNumberFormat="1" applyFont="1" applyFill="1"/>
    <xf numFmtId="0" fontId="41" fillId="18" borderId="37" xfId="0" applyFont="1" applyFill="1" applyBorder="1" applyAlignment="1">
      <alignment horizontal="center" vertical="center"/>
    </xf>
    <xf numFmtId="0" fontId="41" fillId="5" borderId="26" xfId="0" applyFont="1" applyFill="1" applyBorder="1" applyAlignment="1">
      <alignment vertical="center" wrapText="1"/>
    </xf>
    <xf numFmtId="9" fontId="33" fillId="3" borderId="0" xfId="0" applyNumberFormat="1" applyFont="1" applyFill="1" applyAlignment="1">
      <alignment horizontal="center" vertical="center"/>
    </xf>
    <xf numFmtId="9" fontId="33" fillId="3" borderId="0" xfId="0" applyNumberFormat="1" applyFont="1" applyFill="1" applyAlignment="1">
      <alignment vertical="center"/>
    </xf>
    <xf numFmtId="0" fontId="19" fillId="11" borderId="0" xfId="0" applyFont="1" applyFill="1"/>
    <xf numFmtId="9" fontId="33" fillId="3" borderId="0" xfId="0" applyNumberFormat="1" applyFont="1" applyFill="1" applyAlignment="1">
      <alignment horizontal="center" vertical="top"/>
    </xf>
    <xf numFmtId="0" fontId="33" fillId="3" borderId="0" xfId="0" applyFont="1" applyFill="1"/>
    <xf numFmtId="166" fontId="0" fillId="0" borderId="0" xfId="0" applyNumberFormat="1"/>
    <xf numFmtId="10" fontId="0" fillId="0" borderId="0" xfId="0" applyNumberFormat="1"/>
    <xf numFmtId="0" fontId="0" fillId="0" borderId="43" xfId="0" applyBorder="1"/>
    <xf numFmtId="0" fontId="4" fillId="21" borderId="0" xfId="0" applyFont="1" applyFill="1"/>
    <xf numFmtId="0" fontId="2" fillId="21" borderId="0" xfId="0" applyFont="1" applyFill="1"/>
    <xf numFmtId="9" fontId="0" fillId="0" borderId="0" xfId="0" applyNumberFormat="1" applyAlignment="1">
      <alignment horizontal="center"/>
    </xf>
    <xf numFmtId="0" fontId="4" fillId="21" borderId="0" xfId="0" applyFont="1" applyFill="1" applyAlignment="1">
      <alignment horizontal="center"/>
    </xf>
    <xf numFmtId="10" fontId="0" fillId="0" borderId="0" xfId="1" applyNumberFormat="1" applyFont="1" applyAlignment="1">
      <alignment horizontal="center"/>
    </xf>
    <xf numFmtId="10" fontId="2" fillId="21" borderId="0" xfId="0" applyNumberFormat="1" applyFont="1" applyFill="1" applyAlignment="1">
      <alignment horizontal="center"/>
    </xf>
    <xf numFmtId="0" fontId="0" fillId="0" borderId="0" xfId="0" applyAlignment="1">
      <alignment horizontal="left" indent="1"/>
    </xf>
    <xf numFmtId="0" fontId="0" fillId="0" borderId="43" xfId="0" applyBorder="1" applyAlignment="1">
      <alignment horizontal="center"/>
    </xf>
    <xf numFmtId="9" fontId="0" fillId="0" borderId="43" xfId="0" applyNumberFormat="1" applyBorder="1" applyAlignment="1">
      <alignment horizontal="center"/>
    </xf>
    <xf numFmtId="10" fontId="0" fillId="0" borderId="43" xfId="1" applyNumberFormat="1" applyFont="1" applyBorder="1" applyAlignment="1">
      <alignment horizontal="center"/>
    </xf>
    <xf numFmtId="10" fontId="0" fillId="0" borderId="0" xfId="1" applyNumberFormat="1" applyFont="1" applyBorder="1" applyAlignment="1">
      <alignment horizontal="center"/>
    </xf>
    <xf numFmtId="0" fontId="0" fillId="0" borderId="44" xfId="0" applyBorder="1"/>
    <xf numFmtId="0" fontId="0" fillId="0" borderId="44" xfId="0" applyBorder="1" applyAlignment="1">
      <alignment horizontal="center"/>
    </xf>
    <xf numFmtId="10" fontId="0" fillId="0" borderId="44" xfId="1" applyNumberFormat="1" applyFont="1" applyBorder="1" applyAlignment="1">
      <alignment horizontal="center"/>
    </xf>
    <xf numFmtId="0" fontId="5" fillId="22" borderId="45" xfId="0" applyFont="1" applyFill="1" applyBorder="1"/>
    <xf numFmtId="0" fontId="5" fillId="22" borderId="0" xfId="0" applyFont="1" applyFill="1" applyAlignment="1">
      <alignment horizontal="left" indent="1"/>
    </xf>
    <xf numFmtId="0" fontId="5" fillId="0" borderId="0" xfId="0" applyFont="1" applyAlignment="1">
      <alignment horizontal="right" indent="1"/>
    </xf>
    <xf numFmtId="10" fontId="0" fillId="0" borderId="0" xfId="1" applyNumberFormat="1" applyFont="1"/>
    <xf numFmtId="0" fontId="51" fillId="0" borderId="0" xfId="0" applyFont="1" applyAlignment="1">
      <alignment horizontal="center"/>
    </xf>
    <xf numFmtId="0" fontId="2" fillId="2" borderId="2" xfId="0" applyFont="1" applyFill="1" applyBorder="1" applyAlignment="1">
      <alignment horizontal="left" vertical="center" indent="1"/>
    </xf>
    <xf numFmtId="0" fontId="4" fillId="2" borderId="0" xfId="0" applyFont="1" applyFill="1" applyAlignment="1">
      <alignment horizontal="center"/>
    </xf>
    <xf numFmtId="0" fontId="2" fillId="21" borderId="46" xfId="0" applyFont="1" applyFill="1" applyBorder="1" applyAlignment="1">
      <alignment horizontal="left" vertical="center" indent="1"/>
    </xf>
    <xf numFmtId="0" fontId="2" fillId="23" borderId="46" xfId="0" applyFont="1" applyFill="1" applyBorder="1" applyAlignment="1">
      <alignment horizontal="left" vertical="center" indent="1"/>
    </xf>
    <xf numFmtId="0" fontId="2" fillId="23" borderId="47" xfId="0" applyFont="1" applyFill="1" applyBorder="1" applyAlignment="1">
      <alignment horizontal="left" vertical="center" indent="1"/>
    </xf>
    <xf numFmtId="0" fontId="2" fillId="23" borderId="48" xfId="0" applyFont="1" applyFill="1" applyBorder="1" applyAlignment="1">
      <alignment horizontal="left" vertical="center" indent="1"/>
    </xf>
    <xf numFmtId="9" fontId="2" fillId="23" borderId="0" xfId="0" applyNumberFormat="1" applyFont="1" applyFill="1" applyAlignment="1">
      <alignment horizontal="center" vertical="center"/>
    </xf>
    <xf numFmtId="0" fontId="2" fillId="23" borderId="50" xfId="0" applyFont="1" applyFill="1" applyBorder="1" applyAlignment="1">
      <alignment horizontal="left" vertical="center"/>
    </xf>
    <xf numFmtId="0" fontId="2" fillId="23" borderId="51" xfId="0" applyFont="1" applyFill="1" applyBorder="1" applyAlignment="1">
      <alignment horizontal="left" vertical="center"/>
    </xf>
    <xf numFmtId="0" fontId="2" fillId="23" borderId="2" xfId="0" applyFont="1" applyFill="1" applyBorder="1" applyAlignment="1">
      <alignment horizontal="left" vertical="center"/>
    </xf>
    <xf numFmtId="0" fontId="2" fillId="23" borderId="53" xfId="0" applyFont="1" applyFill="1" applyBorder="1" applyAlignment="1">
      <alignment horizontal="left" vertical="center"/>
    </xf>
    <xf numFmtId="0" fontId="2" fillId="23" borderId="55" xfId="0" applyFont="1" applyFill="1" applyBorder="1" applyAlignment="1">
      <alignment horizontal="left" vertical="center"/>
    </xf>
    <xf numFmtId="0" fontId="2" fillId="23" borderId="56" xfId="0" applyFont="1" applyFill="1" applyBorder="1" applyAlignment="1">
      <alignment horizontal="left" vertical="center"/>
    </xf>
    <xf numFmtId="0" fontId="2" fillId="21" borderId="46" xfId="0" applyFont="1" applyFill="1" applyBorder="1" applyAlignment="1">
      <alignment horizontal="centerContinuous"/>
    </xf>
    <xf numFmtId="0" fontId="4" fillId="21" borderId="46" xfId="0" applyFont="1" applyFill="1" applyBorder="1" applyAlignment="1">
      <alignment horizontal="center" vertical="center"/>
    </xf>
    <xf numFmtId="0" fontId="4" fillId="23" borderId="46" xfId="0" applyFont="1" applyFill="1" applyBorder="1" applyAlignment="1">
      <alignment horizontal="center"/>
    </xf>
    <xf numFmtId="0" fontId="2" fillId="23" borderId="46" xfId="0" applyFont="1" applyFill="1" applyBorder="1" applyAlignment="1">
      <alignment horizontal="centerContinuous"/>
    </xf>
    <xf numFmtId="0" fontId="2" fillId="24" borderId="46" xfId="0" applyFont="1" applyFill="1" applyBorder="1" applyAlignment="1">
      <alignment horizontal="left" vertical="center" indent="1"/>
    </xf>
    <xf numFmtId="0" fontId="2" fillId="24" borderId="47" xfId="0" applyFont="1" applyFill="1" applyBorder="1" applyAlignment="1">
      <alignment horizontal="left" vertical="center" indent="1"/>
    </xf>
    <xf numFmtId="0" fontId="2" fillId="24" borderId="48" xfId="0" applyFont="1" applyFill="1" applyBorder="1" applyAlignment="1">
      <alignment horizontal="left" vertical="center" indent="1"/>
    </xf>
    <xf numFmtId="9" fontId="2" fillId="24" borderId="0" xfId="0" applyNumberFormat="1" applyFont="1" applyFill="1" applyAlignment="1">
      <alignment horizontal="center" vertical="center"/>
    </xf>
    <xf numFmtId="0" fontId="4" fillId="24" borderId="46" xfId="0" applyFont="1" applyFill="1" applyBorder="1" applyAlignment="1">
      <alignment horizontal="center"/>
    </xf>
    <xf numFmtId="0" fontId="2" fillId="24" borderId="46" xfId="0" applyFont="1" applyFill="1" applyBorder="1" applyAlignment="1">
      <alignment horizontal="centerContinuous"/>
    </xf>
    <xf numFmtId="0" fontId="4" fillId="24" borderId="46" xfId="0" applyFont="1" applyFill="1" applyBorder="1" applyAlignment="1">
      <alignment horizontal="centerContinuous"/>
    </xf>
    <xf numFmtId="0" fontId="4" fillId="21" borderId="46" xfId="0" applyFont="1" applyFill="1" applyBorder="1" applyAlignment="1">
      <alignment horizontal="centerContinuous" vertical="center"/>
    </xf>
    <xf numFmtId="0" fontId="4" fillId="23" borderId="46" xfId="0" applyFont="1" applyFill="1" applyBorder="1" applyAlignment="1">
      <alignment horizontal="centerContinuous"/>
    </xf>
    <xf numFmtId="0" fontId="2" fillId="25" borderId="46" xfId="0" applyFont="1" applyFill="1" applyBorder="1" applyAlignment="1">
      <alignment horizontal="left" vertical="center" indent="1"/>
    </xf>
    <xf numFmtId="0" fontId="2" fillId="25" borderId="47" xfId="0" applyFont="1" applyFill="1" applyBorder="1" applyAlignment="1">
      <alignment horizontal="left" vertical="center" indent="1"/>
    </xf>
    <xf numFmtId="0" fontId="2" fillId="25" borderId="48" xfId="0" applyFont="1" applyFill="1" applyBorder="1" applyAlignment="1">
      <alignment horizontal="left" vertical="center" indent="1"/>
    </xf>
    <xf numFmtId="0" fontId="4" fillId="25" borderId="46" xfId="0" applyFont="1" applyFill="1" applyBorder="1" applyAlignment="1">
      <alignment horizontal="center"/>
    </xf>
    <xf numFmtId="9" fontId="2" fillId="25" borderId="46" xfId="1" applyFont="1" applyFill="1" applyBorder="1" applyAlignment="1">
      <alignment horizontal="center" vertical="center"/>
    </xf>
    <xf numFmtId="9" fontId="2" fillId="25" borderId="47" xfId="1" applyFont="1" applyFill="1" applyBorder="1" applyAlignment="1">
      <alignment horizontal="center" vertical="center"/>
    </xf>
    <xf numFmtId="9" fontId="2" fillId="25" borderId="48" xfId="1" applyFont="1" applyFill="1" applyBorder="1" applyAlignment="1">
      <alignment horizontal="center" vertical="center"/>
    </xf>
    <xf numFmtId="9" fontId="2" fillId="25" borderId="0" xfId="0" applyNumberFormat="1" applyFont="1" applyFill="1" applyAlignment="1">
      <alignment horizontal="center" vertical="center"/>
    </xf>
    <xf numFmtId="0" fontId="4" fillId="25" borderId="46" xfId="0" applyFont="1" applyFill="1" applyBorder="1" applyAlignment="1">
      <alignment horizontal="centerContinuous"/>
    </xf>
    <xf numFmtId="0" fontId="2" fillId="25" borderId="46" xfId="0" applyFont="1" applyFill="1" applyBorder="1" applyAlignment="1">
      <alignment horizontal="centerContinuous"/>
    </xf>
    <xf numFmtId="0" fontId="2" fillId="23" borderId="49" xfId="0" applyFont="1" applyFill="1" applyBorder="1" applyAlignment="1">
      <alignment horizontal="left" vertical="center" indent="1"/>
    </xf>
    <xf numFmtId="0" fontId="2" fillId="23" borderId="52" xfId="0" applyFont="1" applyFill="1" applyBorder="1" applyAlignment="1">
      <alignment horizontal="left" vertical="center" indent="1"/>
    </xf>
    <xf numFmtId="0" fontId="2" fillId="23" borderId="54" xfId="0" applyFont="1" applyFill="1" applyBorder="1" applyAlignment="1">
      <alignment horizontal="left" vertical="center" indent="1"/>
    </xf>
    <xf numFmtId="0" fontId="2" fillId="25" borderId="53" xfId="0" applyFont="1" applyFill="1" applyBorder="1" applyAlignment="1">
      <alignment horizontal="left" vertical="center" indent="1"/>
    </xf>
    <xf numFmtId="0" fontId="4" fillId="21" borderId="49" xfId="0" applyFont="1" applyFill="1" applyBorder="1" applyAlignment="1">
      <alignment horizontal="center" vertical="center" wrapText="1"/>
    </xf>
    <xf numFmtId="0" fontId="4" fillId="26" borderId="49" xfId="0" applyFont="1" applyFill="1" applyBorder="1" applyAlignment="1">
      <alignment horizontal="center" vertical="center" wrapText="1"/>
    </xf>
    <xf numFmtId="0" fontId="2" fillId="26" borderId="46" xfId="0" applyFont="1" applyFill="1" applyBorder="1" applyAlignment="1">
      <alignment horizontal="left" vertical="center" indent="1"/>
    </xf>
    <xf numFmtId="0" fontId="4" fillId="26" borderId="46" xfId="0" applyFont="1" applyFill="1" applyBorder="1" applyAlignment="1">
      <alignment horizontal="center" vertical="center"/>
    </xf>
    <xf numFmtId="9" fontId="2" fillId="26" borderId="46" xfId="1" applyFont="1" applyFill="1" applyBorder="1" applyAlignment="1">
      <alignment horizontal="center" vertical="center"/>
    </xf>
    <xf numFmtId="0" fontId="4" fillId="26" borderId="46" xfId="0" applyFont="1" applyFill="1" applyBorder="1" applyAlignment="1">
      <alignment horizontal="centerContinuous" vertical="center"/>
    </xf>
    <xf numFmtId="0" fontId="2" fillId="26" borderId="46" xfId="0" applyFont="1" applyFill="1" applyBorder="1" applyAlignment="1">
      <alignment horizontal="centerContinuous"/>
    </xf>
    <xf numFmtId="0" fontId="2" fillId="26" borderId="49" xfId="0" applyFont="1" applyFill="1" applyBorder="1" applyAlignment="1">
      <alignment horizontal="left" vertical="center"/>
    </xf>
    <xf numFmtId="0" fontId="2" fillId="26" borderId="50" xfId="0" applyFont="1" applyFill="1" applyBorder="1" applyAlignment="1">
      <alignment horizontal="left" vertical="center"/>
    </xf>
    <xf numFmtId="0" fontId="2" fillId="26" borderId="51" xfId="0" applyFont="1" applyFill="1" applyBorder="1" applyAlignment="1">
      <alignment horizontal="left" vertical="center"/>
    </xf>
    <xf numFmtId="9" fontId="2" fillId="26" borderId="0" xfId="0" applyNumberFormat="1" applyFont="1" applyFill="1" applyAlignment="1">
      <alignment horizontal="center" vertical="center"/>
    </xf>
    <xf numFmtId="0" fontId="2" fillId="27" borderId="46" xfId="0" applyFont="1" applyFill="1" applyBorder="1" applyAlignment="1">
      <alignment horizontal="left" vertical="center" indent="1"/>
    </xf>
    <xf numFmtId="0" fontId="2" fillId="27" borderId="47" xfId="0" applyFont="1" applyFill="1" applyBorder="1" applyAlignment="1">
      <alignment horizontal="left" vertical="center" indent="1"/>
    </xf>
    <xf numFmtId="0" fontId="4" fillId="27" borderId="46" xfId="0" applyFont="1" applyFill="1" applyBorder="1" applyAlignment="1">
      <alignment horizontal="center"/>
    </xf>
    <xf numFmtId="9" fontId="2" fillId="27" borderId="46" xfId="1" applyFont="1" applyFill="1" applyBorder="1" applyAlignment="1">
      <alignment horizontal="center" vertical="center"/>
    </xf>
    <xf numFmtId="9" fontId="2" fillId="27" borderId="47" xfId="1" applyFont="1" applyFill="1" applyBorder="1" applyAlignment="1">
      <alignment horizontal="center" vertical="center"/>
    </xf>
    <xf numFmtId="9" fontId="2" fillId="27" borderId="0" xfId="0" applyNumberFormat="1" applyFont="1" applyFill="1" applyAlignment="1">
      <alignment horizontal="center" vertical="center"/>
    </xf>
    <xf numFmtId="0" fontId="4" fillId="27" borderId="46" xfId="0" applyFont="1" applyFill="1" applyBorder="1" applyAlignment="1">
      <alignment horizontal="centerContinuous"/>
    </xf>
    <xf numFmtId="0" fontId="2" fillId="27" borderId="46" xfId="0" applyFont="1" applyFill="1" applyBorder="1" applyAlignment="1">
      <alignment horizontal="centerContinuous"/>
    </xf>
    <xf numFmtId="0" fontId="2" fillId="28" borderId="46" xfId="0" applyFont="1" applyFill="1" applyBorder="1" applyAlignment="1">
      <alignment horizontal="left" vertical="center" indent="1"/>
    </xf>
    <xf numFmtId="0" fontId="2" fillId="28" borderId="47" xfId="0" applyFont="1" applyFill="1" applyBorder="1" applyAlignment="1">
      <alignment horizontal="left" vertical="center" indent="1"/>
    </xf>
    <xf numFmtId="0" fontId="2" fillId="28" borderId="48" xfId="0" applyFont="1" applyFill="1" applyBorder="1" applyAlignment="1">
      <alignment horizontal="left" vertical="center" indent="1"/>
    </xf>
    <xf numFmtId="0" fontId="4" fillId="28" borderId="46" xfId="0" applyFont="1" applyFill="1" applyBorder="1" applyAlignment="1">
      <alignment horizontal="center"/>
    </xf>
    <xf numFmtId="9" fontId="2" fillId="28" borderId="46" xfId="1" applyFont="1" applyFill="1" applyBorder="1" applyAlignment="1">
      <alignment horizontal="center" vertical="center"/>
    </xf>
    <xf numFmtId="9" fontId="2" fillId="28" borderId="47" xfId="1" applyFont="1" applyFill="1" applyBorder="1" applyAlignment="1">
      <alignment horizontal="center" vertical="center"/>
    </xf>
    <xf numFmtId="9" fontId="2" fillId="28" borderId="48" xfId="1" applyFont="1" applyFill="1" applyBorder="1" applyAlignment="1">
      <alignment horizontal="center" vertical="center"/>
    </xf>
    <xf numFmtId="9" fontId="2" fillId="28" borderId="0" xfId="0" applyNumberFormat="1" applyFont="1" applyFill="1" applyAlignment="1">
      <alignment horizontal="center" vertical="center"/>
    </xf>
    <xf numFmtId="0" fontId="4" fillId="28" borderId="46" xfId="0" applyFont="1" applyFill="1" applyBorder="1" applyAlignment="1">
      <alignment horizontal="centerContinuous"/>
    </xf>
    <xf numFmtId="0" fontId="2" fillId="28" borderId="46" xfId="0" applyFont="1" applyFill="1" applyBorder="1" applyAlignment="1">
      <alignment horizontal="centerContinuous"/>
    </xf>
    <xf numFmtId="9" fontId="0" fillId="0" borderId="43" xfId="0" applyNumberFormat="1" applyBorder="1" applyAlignment="1" applyProtection="1">
      <alignment horizontal="center"/>
      <protection locked="0"/>
    </xf>
    <xf numFmtId="9" fontId="0" fillId="0" borderId="0" xfId="0" applyNumberFormat="1" applyAlignment="1" applyProtection="1">
      <alignment horizontal="center"/>
      <protection locked="0"/>
    </xf>
    <xf numFmtId="9" fontId="0" fillId="0" borderId="44" xfId="0" applyNumberFormat="1" applyBorder="1" applyAlignment="1" applyProtection="1">
      <alignment horizontal="center"/>
      <protection locked="0"/>
    </xf>
    <xf numFmtId="0" fontId="51" fillId="0" borderId="0" xfId="0" applyFont="1"/>
    <xf numFmtId="0" fontId="51" fillId="0" borderId="0" xfId="0" applyFont="1" applyAlignment="1">
      <alignment horizontal="left" indent="1"/>
    </xf>
    <xf numFmtId="0" fontId="50" fillId="0" borderId="0" xfId="4"/>
    <xf numFmtId="0" fontId="0" fillId="0" borderId="0" xfId="0" applyAlignment="1">
      <alignment horizontal="left"/>
    </xf>
    <xf numFmtId="0" fontId="2" fillId="21" borderId="49" xfId="0" applyFont="1" applyFill="1" applyBorder="1" applyAlignment="1">
      <alignment horizontal="center" vertical="center"/>
    </xf>
    <xf numFmtId="0" fontId="2" fillId="21" borderId="50" xfId="0" applyFont="1" applyFill="1" applyBorder="1" applyAlignment="1">
      <alignment horizontal="center" vertical="center"/>
    </xf>
    <xf numFmtId="0" fontId="2" fillId="21" borderId="51" xfId="0" applyFont="1" applyFill="1" applyBorder="1" applyAlignment="1">
      <alignment horizontal="center" vertical="center"/>
    </xf>
    <xf numFmtId="0" fontId="2" fillId="24" borderId="49" xfId="0" applyFont="1" applyFill="1" applyBorder="1" applyAlignment="1">
      <alignment horizontal="center" vertical="center"/>
    </xf>
    <xf numFmtId="0" fontId="2" fillId="24" borderId="50" xfId="0" applyFont="1" applyFill="1" applyBorder="1" applyAlignment="1">
      <alignment horizontal="center" vertical="center"/>
    </xf>
    <xf numFmtId="0" fontId="2" fillId="24" borderId="51" xfId="0" applyFont="1" applyFill="1" applyBorder="1" applyAlignment="1">
      <alignment horizontal="center" vertical="center"/>
    </xf>
    <xf numFmtId="0" fontId="2" fillId="24" borderId="52" xfId="0" applyFont="1" applyFill="1" applyBorder="1" applyAlignment="1">
      <alignment horizontal="center" vertical="center"/>
    </xf>
    <xf numFmtId="0" fontId="2" fillId="24" borderId="2" xfId="0" applyFont="1" applyFill="1" applyBorder="1" applyAlignment="1">
      <alignment horizontal="center" vertical="center"/>
    </xf>
    <xf numFmtId="0" fontId="2" fillId="24" borderId="53" xfId="0" applyFont="1" applyFill="1" applyBorder="1" applyAlignment="1">
      <alignment horizontal="center" vertical="center"/>
    </xf>
    <xf numFmtId="0" fontId="2" fillId="24" borderId="54" xfId="0" applyFont="1" applyFill="1" applyBorder="1" applyAlignment="1">
      <alignment horizontal="center" vertical="center"/>
    </xf>
    <xf numFmtId="0" fontId="2" fillId="24" borderId="55" xfId="0" applyFont="1" applyFill="1" applyBorder="1" applyAlignment="1">
      <alignment horizontal="center" vertical="center"/>
    </xf>
    <xf numFmtId="0" fontId="2" fillId="24" borderId="56" xfId="0" applyFont="1" applyFill="1" applyBorder="1" applyAlignment="1">
      <alignment horizontal="center" vertical="center"/>
    </xf>
    <xf numFmtId="0" fontId="2" fillId="25" borderId="49" xfId="0" applyFont="1" applyFill="1" applyBorder="1" applyAlignment="1">
      <alignment horizontal="center" vertical="center"/>
    </xf>
    <xf numFmtId="0" fontId="2" fillId="25" borderId="50" xfId="0" applyFont="1" applyFill="1" applyBorder="1" applyAlignment="1">
      <alignment horizontal="center" vertical="center"/>
    </xf>
    <xf numFmtId="0" fontId="2" fillId="25" borderId="51" xfId="0" applyFont="1" applyFill="1" applyBorder="1" applyAlignment="1">
      <alignment horizontal="center" vertical="center"/>
    </xf>
    <xf numFmtId="0" fontId="2" fillId="28" borderId="49" xfId="0" applyFont="1" applyFill="1" applyBorder="1" applyAlignment="1">
      <alignment horizontal="center" vertical="center"/>
    </xf>
    <xf numFmtId="0" fontId="2" fillId="28" borderId="50" xfId="0" applyFont="1" applyFill="1" applyBorder="1" applyAlignment="1">
      <alignment horizontal="center" vertical="center"/>
    </xf>
    <xf numFmtId="0" fontId="2" fillId="28" borderId="51" xfId="0" applyFont="1" applyFill="1" applyBorder="1" applyAlignment="1">
      <alignment horizontal="center" vertical="center"/>
    </xf>
    <xf numFmtId="0" fontId="2" fillId="27" borderId="49" xfId="0" applyFont="1" applyFill="1" applyBorder="1" applyAlignment="1">
      <alignment horizontal="center" vertical="center"/>
    </xf>
    <xf numFmtId="0" fontId="2" fillId="27" borderId="50" xfId="0" applyFont="1" applyFill="1" applyBorder="1" applyAlignment="1">
      <alignment horizontal="center" vertical="center"/>
    </xf>
    <xf numFmtId="0" fontId="2" fillId="27" borderId="51" xfId="0" applyFont="1" applyFill="1" applyBorder="1" applyAlignment="1">
      <alignment horizontal="center" vertical="center"/>
    </xf>
    <xf numFmtId="0" fontId="4" fillId="2" borderId="57" xfId="0" applyFont="1" applyFill="1" applyBorder="1" applyAlignment="1">
      <alignment horizontal="center" vertical="center"/>
    </xf>
    <xf numFmtId="0" fontId="4" fillId="23" borderId="49" xfId="0" applyFont="1" applyFill="1" applyBorder="1" applyAlignment="1">
      <alignment horizontal="center" vertical="center" wrapText="1"/>
    </xf>
    <xf numFmtId="0" fontId="4" fillId="23" borderId="57" xfId="0" applyFont="1" applyFill="1" applyBorder="1" applyAlignment="1">
      <alignment horizontal="center" vertical="center" wrapText="1"/>
    </xf>
    <xf numFmtId="0" fontId="4" fillId="24" borderId="49" xfId="0" applyFont="1" applyFill="1" applyBorder="1" applyAlignment="1">
      <alignment horizontal="center" vertical="center" wrapText="1"/>
    </xf>
    <xf numFmtId="0" fontId="4" fillId="25" borderId="49" xfId="0" applyFont="1" applyFill="1" applyBorder="1" applyAlignment="1">
      <alignment horizontal="center" vertical="center" wrapText="1"/>
    </xf>
    <xf numFmtId="0" fontId="4" fillId="28" borderId="49" xfId="0" applyFont="1" applyFill="1" applyBorder="1" applyAlignment="1">
      <alignment horizontal="center" vertical="center" wrapText="1"/>
    </xf>
    <xf numFmtId="0" fontId="4" fillId="27" borderId="49" xfId="0" applyFont="1" applyFill="1" applyBorder="1" applyAlignment="1">
      <alignment horizontal="center" vertical="center" wrapText="1"/>
    </xf>
    <xf numFmtId="0" fontId="41" fillId="5" borderId="37" xfId="0" applyFont="1" applyFill="1" applyBorder="1" applyAlignment="1">
      <alignment horizontal="left" vertical="center" indent="1"/>
    </xf>
    <xf numFmtId="0" fontId="41" fillId="5" borderId="28" xfId="0" applyFont="1" applyFill="1" applyBorder="1" applyAlignment="1">
      <alignment horizontal="left" vertical="center" indent="1"/>
    </xf>
    <xf numFmtId="0" fontId="38" fillId="4" borderId="38" xfId="0" applyFont="1" applyFill="1" applyBorder="1" applyAlignment="1">
      <alignment horizontal="center" vertical="center" wrapText="1"/>
    </xf>
    <xf numFmtId="0" fontId="38" fillId="4" borderId="39" xfId="0" applyFont="1" applyFill="1" applyBorder="1" applyAlignment="1">
      <alignment horizontal="center" vertical="center" wrapText="1"/>
    </xf>
    <xf numFmtId="0" fontId="38" fillId="4" borderId="39" xfId="0" applyFont="1" applyFill="1" applyBorder="1" applyAlignment="1">
      <alignment horizontal="center" vertical="center"/>
    </xf>
    <xf numFmtId="0" fontId="22" fillId="4" borderId="39" xfId="0" applyFont="1" applyFill="1" applyBorder="1" applyAlignment="1">
      <alignment horizontal="center" vertical="center"/>
    </xf>
    <xf numFmtId="0" fontId="22" fillId="4" borderId="18" xfId="0" applyFont="1" applyFill="1" applyBorder="1" applyAlignment="1">
      <alignment horizontal="center" vertical="center"/>
    </xf>
    <xf numFmtId="0" fontId="22" fillId="4" borderId="37" xfId="0" applyFont="1" applyFill="1" applyBorder="1" applyAlignment="1">
      <alignment horizontal="center" vertical="center"/>
    </xf>
    <xf numFmtId="0" fontId="22" fillId="4" borderId="28" xfId="0" applyFont="1" applyFill="1" applyBorder="1" applyAlignment="1">
      <alignment horizontal="center" vertical="center"/>
    </xf>
    <xf numFmtId="0" fontId="22" fillId="4" borderId="7" xfId="0" applyFont="1" applyFill="1" applyBorder="1" applyAlignment="1">
      <alignment horizontal="center" vertical="center"/>
    </xf>
    <xf numFmtId="0" fontId="39" fillId="6" borderId="37" xfId="0" applyFont="1" applyFill="1" applyBorder="1" applyAlignment="1">
      <alignment horizontal="center" vertical="center"/>
    </xf>
    <xf numFmtId="0" fontId="39" fillId="6" borderId="28" xfId="0" applyFont="1" applyFill="1" applyBorder="1" applyAlignment="1">
      <alignment horizontal="center" vertical="center"/>
    </xf>
    <xf numFmtId="0" fontId="28" fillId="12" borderId="1" xfId="0" applyFont="1" applyFill="1" applyBorder="1" applyAlignment="1">
      <alignment horizontal="center" vertical="center" wrapText="1"/>
    </xf>
    <xf numFmtId="0" fontId="28" fillId="12" borderId="37" xfId="0" applyFont="1" applyFill="1" applyBorder="1" applyAlignment="1">
      <alignment horizontal="center" vertical="center" wrapText="1"/>
    </xf>
    <xf numFmtId="0" fontId="28" fillId="12" borderId="7" xfId="0" applyFont="1" applyFill="1" applyBorder="1" applyAlignment="1">
      <alignment horizontal="center" vertical="center" wrapText="1"/>
    </xf>
    <xf numFmtId="0" fontId="35" fillId="13" borderId="3" xfId="0" applyFont="1" applyFill="1" applyBorder="1" applyAlignment="1">
      <alignment horizontal="center" vertical="center"/>
    </xf>
    <xf numFmtId="0" fontId="35" fillId="13" borderId="5" xfId="0" applyFont="1" applyFill="1" applyBorder="1" applyAlignment="1">
      <alignment horizontal="center" vertical="center"/>
    </xf>
    <xf numFmtId="0" fontId="31" fillId="13" borderId="37" xfId="0" applyFont="1" applyFill="1" applyBorder="1" applyAlignment="1">
      <alignment horizontal="center" vertical="center"/>
    </xf>
    <xf numFmtId="0" fontId="31" fillId="13" borderId="28" xfId="0" applyFont="1" applyFill="1" applyBorder="1" applyAlignment="1">
      <alignment horizontal="center" vertical="center"/>
    </xf>
    <xf numFmtId="0" fontId="38" fillId="4" borderId="37" xfId="0" applyFont="1" applyFill="1" applyBorder="1" applyAlignment="1">
      <alignment horizontal="center" vertical="center" wrapText="1"/>
    </xf>
    <xf numFmtId="0" fontId="38" fillId="4" borderId="28" xfId="0" applyFont="1" applyFill="1" applyBorder="1" applyAlignment="1">
      <alignment horizontal="center" vertical="center" wrapText="1"/>
    </xf>
    <xf numFmtId="0" fontId="38" fillId="4" borderId="7" xfId="0" applyFont="1" applyFill="1" applyBorder="1" applyAlignment="1">
      <alignment horizontal="center" vertical="center" wrapText="1"/>
    </xf>
    <xf numFmtId="0" fontId="22" fillId="12" borderId="1" xfId="0" applyFont="1" applyFill="1" applyBorder="1" applyAlignment="1">
      <alignment horizontal="center" vertical="center" wrapText="1"/>
    </xf>
    <xf numFmtId="0" fontId="25" fillId="17" borderId="1" xfId="0" applyFont="1" applyFill="1" applyBorder="1" applyAlignment="1">
      <alignment horizontal="right" vertical="center" wrapText="1"/>
    </xf>
    <xf numFmtId="0" fontId="32" fillId="4" borderId="0" xfId="0" applyFont="1" applyFill="1" applyAlignment="1">
      <alignment horizontal="center" vertical="center" wrapText="1"/>
    </xf>
    <xf numFmtId="0" fontId="32" fillId="4" borderId="14" xfId="0" applyFont="1" applyFill="1" applyBorder="1" applyAlignment="1">
      <alignment horizontal="center" vertical="center" wrapText="1"/>
    </xf>
    <xf numFmtId="0" fontId="14" fillId="9" borderId="37" xfId="0" applyFont="1" applyFill="1" applyBorder="1" applyAlignment="1">
      <alignment horizontal="left" vertical="center"/>
    </xf>
    <xf numFmtId="0" fontId="14" fillId="9" borderId="28" xfId="0" applyFont="1" applyFill="1" applyBorder="1" applyAlignment="1">
      <alignment horizontal="left" vertical="center"/>
    </xf>
    <xf numFmtId="0" fontId="14" fillId="9" borderId="29" xfId="0" applyFont="1" applyFill="1" applyBorder="1" applyAlignment="1">
      <alignment horizontal="left" vertical="center"/>
    </xf>
    <xf numFmtId="0" fontId="14" fillId="9" borderId="1" xfId="0" applyFont="1" applyFill="1" applyBorder="1" applyAlignment="1">
      <alignment horizontal="left" vertical="center"/>
    </xf>
    <xf numFmtId="0" fontId="14" fillId="9" borderId="8" xfId="0" applyFont="1" applyFill="1" applyBorder="1" applyAlignment="1">
      <alignment horizontal="left" vertical="center"/>
    </xf>
    <xf numFmtId="0" fontId="14" fillId="9" borderId="6" xfId="0" applyFont="1" applyFill="1" applyBorder="1" applyAlignment="1">
      <alignment horizontal="left" vertical="center"/>
    </xf>
    <xf numFmtId="0" fontId="14" fillId="9" borderId="23" xfId="0" applyFont="1" applyFill="1" applyBorder="1" applyAlignment="1">
      <alignment horizontal="left" vertical="center" wrapText="1"/>
    </xf>
    <xf numFmtId="0" fontId="14" fillId="9" borderId="24" xfId="0" applyFont="1" applyFill="1" applyBorder="1" applyAlignment="1">
      <alignment horizontal="left" vertical="center"/>
    </xf>
    <xf numFmtId="0" fontId="14" fillId="9" borderId="25" xfId="0" applyFont="1" applyFill="1" applyBorder="1" applyAlignment="1">
      <alignment horizontal="left" vertical="center"/>
    </xf>
    <xf numFmtId="0" fontId="15" fillId="10" borderId="0" xfId="0" applyFont="1" applyFill="1" applyAlignment="1">
      <alignment horizontal="center" vertical="center" wrapText="1"/>
    </xf>
    <xf numFmtId="0" fontId="13" fillId="5" borderId="6"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1" fillId="8" borderId="34" xfId="0" applyFont="1" applyFill="1" applyBorder="1" applyAlignment="1">
      <alignment horizontal="center" vertical="center"/>
    </xf>
    <xf numFmtId="0" fontId="11" fillId="8" borderId="35" xfId="0" applyFont="1" applyFill="1" applyBorder="1" applyAlignment="1">
      <alignment horizontal="center" vertical="center"/>
    </xf>
    <xf numFmtId="0" fontId="11" fillId="8" borderId="36" xfId="0" applyFont="1" applyFill="1" applyBorder="1" applyAlignment="1">
      <alignment horizontal="center" vertical="center"/>
    </xf>
    <xf numFmtId="0" fontId="12" fillId="8" borderId="26"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4" fillId="9" borderId="23" xfId="0" applyFont="1" applyFill="1" applyBorder="1" applyAlignment="1">
      <alignment horizontal="left" vertical="center"/>
    </xf>
    <xf numFmtId="0" fontId="14" fillId="6" borderId="1" xfId="0" applyFont="1" applyFill="1" applyBorder="1" applyAlignment="1">
      <alignment horizontal="left" vertical="center"/>
    </xf>
    <xf numFmtId="0" fontId="14" fillId="6" borderId="8" xfId="0" applyFont="1" applyFill="1" applyBorder="1" applyAlignment="1">
      <alignment horizontal="left" vertical="center"/>
    </xf>
    <xf numFmtId="0" fontId="14" fillId="6" borderId="1"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14" fillId="6" borderId="11" xfId="0" applyFont="1" applyFill="1" applyBorder="1" applyAlignment="1">
      <alignment horizontal="left" vertical="center"/>
    </xf>
    <xf numFmtId="0" fontId="14" fillId="6" borderId="12" xfId="0" applyFont="1" applyFill="1" applyBorder="1" applyAlignment="1">
      <alignment horizontal="left" vertical="center"/>
    </xf>
    <xf numFmtId="0" fontId="14" fillId="6" borderId="28" xfId="0" applyFont="1" applyFill="1" applyBorder="1" applyAlignment="1">
      <alignment horizontal="left" vertical="center"/>
    </xf>
    <xf numFmtId="0" fontId="14" fillId="6" borderId="29" xfId="0" applyFont="1" applyFill="1" applyBorder="1" applyAlignment="1">
      <alignment horizontal="left" vertical="center"/>
    </xf>
    <xf numFmtId="0" fontId="14" fillId="6" borderId="31" xfId="0" applyFont="1" applyFill="1" applyBorder="1" applyAlignment="1">
      <alignment horizontal="left" vertical="center"/>
    </xf>
    <xf numFmtId="0" fontId="14" fillId="6" borderId="32" xfId="0" applyFont="1" applyFill="1" applyBorder="1" applyAlignment="1">
      <alignment horizontal="left" vertical="center"/>
    </xf>
    <xf numFmtId="0" fontId="14" fillId="6" borderId="33" xfId="0" applyFont="1" applyFill="1" applyBorder="1" applyAlignment="1">
      <alignment horizontal="left" vertical="center"/>
    </xf>
    <xf numFmtId="0" fontId="13" fillId="5" borderId="26"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4" fillId="9" borderId="1" xfId="0" applyFont="1" applyFill="1" applyBorder="1" applyAlignment="1">
      <alignment horizontal="left" vertical="center" wrapText="1"/>
    </xf>
    <xf numFmtId="0" fontId="14" fillId="9" borderId="8" xfId="0" applyFont="1" applyFill="1" applyBorder="1" applyAlignment="1">
      <alignment horizontal="left" vertical="center" wrapText="1"/>
    </xf>
    <xf numFmtId="0" fontId="11" fillId="4" borderId="3"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2" fillId="4" borderId="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3" fillId="5" borderId="14" xfId="0" applyFont="1" applyFill="1" applyBorder="1" applyAlignment="1">
      <alignment horizontal="center" vertical="center" wrapText="1"/>
    </xf>
    <xf numFmtId="0" fontId="13" fillId="5" borderId="17" xfId="0" applyFont="1" applyFill="1" applyBorder="1" applyAlignment="1">
      <alignment horizontal="center" vertical="center" wrapText="1"/>
    </xf>
    <xf numFmtId="0" fontId="13" fillId="5" borderId="18"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3" fillId="5" borderId="16"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14" fillId="6" borderId="21" xfId="0" applyFont="1" applyFill="1" applyBorder="1" applyAlignment="1">
      <alignment horizontal="left" vertical="center"/>
    </xf>
    <xf numFmtId="0" fontId="14" fillId="6" borderId="22" xfId="0" applyFont="1" applyFill="1" applyBorder="1" applyAlignment="1">
      <alignment horizontal="left" vertical="center"/>
    </xf>
    <xf numFmtId="0" fontId="14" fillId="6" borderId="24" xfId="0" applyFont="1" applyFill="1" applyBorder="1" applyAlignment="1">
      <alignment horizontal="left" vertical="center" wrapText="1"/>
    </xf>
    <xf numFmtId="0" fontId="14" fillId="6" borderId="25" xfId="0" applyFont="1" applyFill="1" applyBorder="1" applyAlignment="1">
      <alignment horizontal="left" vertical="center" wrapText="1"/>
    </xf>
    <xf numFmtId="0" fontId="17" fillId="3" borderId="0" xfId="0" applyFont="1" applyFill="1" applyAlignment="1">
      <alignment horizontal="center" vertical="top" wrapText="1"/>
    </xf>
    <xf numFmtId="0" fontId="38" fillId="4" borderId="37" xfId="0" applyFont="1" applyFill="1" applyBorder="1" applyAlignment="1">
      <alignment horizontal="center" vertical="center"/>
    </xf>
    <xf numFmtId="0" fontId="38" fillId="4" borderId="28" xfId="0" applyFont="1" applyFill="1" applyBorder="1" applyAlignment="1">
      <alignment horizontal="center" vertical="center"/>
    </xf>
    <xf numFmtId="0" fontId="38" fillId="4" borderId="7" xfId="0" applyFont="1" applyFill="1" applyBorder="1" applyAlignment="1">
      <alignment horizontal="center" vertical="center"/>
    </xf>
    <xf numFmtId="0" fontId="35" fillId="7" borderId="3" xfId="0" applyFont="1" applyFill="1" applyBorder="1" applyAlignment="1">
      <alignment horizontal="center" vertical="center"/>
    </xf>
    <xf numFmtId="0" fontId="35" fillId="7" borderId="5" xfId="0" applyFont="1" applyFill="1" applyBorder="1" applyAlignment="1">
      <alignment horizontal="center" vertical="center"/>
    </xf>
    <xf numFmtId="0" fontId="31" fillId="20" borderId="1" xfId="0" applyFont="1" applyFill="1" applyBorder="1" applyAlignment="1">
      <alignment horizontal="center" vertical="center" wrapText="1"/>
    </xf>
    <xf numFmtId="0" fontId="31" fillId="20" borderId="1" xfId="0" applyFont="1" applyFill="1" applyBorder="1" applyAlignment="1">
      <alignment horizontal="center" vertical="center"/>
    </xf>
    <xf numFmtId="0" fontId="38" fillId="4" borderId="18" xfId="0" applyFont="1" applyFill="1" applyBorder="1" applyAlignment="1">
      <alignment horizontal="center" vertical="center" wrapText="1"/>
    </xf>
    <xf numFmtId="0" fontId="38" fillId="4" borderId="18" xfId="0" applyFont="1" applyFill="1" applyBorder="1" applyAlignment="1">
      <alignment horizontal="center" vertical="center"/>
    </xf>
    <xf numFmtId="0" fontId="35" fillId="21" borderId="3" xfId="0" applyFont="1" applyFill="1" applyBorder="1" applyAlignment="1">
      <alignment horizontal="center" vertical="center"/>
    </xf>
    <xf numFmtId="0" fontId="35" fillId="21" borderId="5" xfId="0" applyFont="1" applyFill="1" applyBorder="1" applyAlignment="1">
      <alignment horizontal="center" vertical="center"/>
    </xf>
    <xf numFmtId="0" fontId="31" fillId="19" borderId="1" xfId="0" applyFont="1" applyFill="1" applyBorder="1" applyAlignment="1">
      <alignment horizontal="center" vertical="center" wrapText="1"/>
    </xf>
    <xf numFmtId="0" fontId="31" fillId="19" borderId="1" xfId="0" applyFont="1" applyFill="1" applyBorder="1" applyAlignment="1">
      <alignment horizontal="center" vertical="center"/>
    </xf>
    <xf numFmtId="0" fontId="31" fillId="16" borderId="1" xfId="0" applyFont="1" applyFill="1" applyBorder="1" applyAlignment="1">
      <alignment horizontal="center" vertical="center"/>
    </xf>
    <xf numFmtId="0" fontId="28" fillId="21" borderId="3" xfId="0" applyFont="1" applyFill="1" applyBorder="1" applyAlignment="1">
      <alignment horizontal="center" vertical="center"/>
    </xf>
    <xf numFmtId="0" fontId="28" fillId="21" borderId="5" xfId="0" applyFont="1" applyFill="1" applyBorder="1" applyAlignment="1">
      <alignment horizontal="center" vertical="center"/>
    </xf>
    <xf numFmtId="0" fontId="28" fillId="15" borderId="1" xfId="0" applyFont="1" applyFill="1" applyBorder="1" applyAlignment="1">
      <alignment horizontal="center" vertical="center"/>
    </xf>
    <xf numFmtId="0" fontId="28" fillId="14" borderId="37" xfId="0" applyFont="1" applyFill="1" applyBorder="1" applyAlignment="1">
      <alignment horizontal="center" vertical="center"/>
    </xf>
    <xf numFmtId="0" fontId="28" fillId="14" borderId="28" xfId="0" applyFont="1" applyFill="1" applyBorder="1" applyAlignment="1">
      <alignment horizontal="center" vertical="center"/>
    </xf>
    <xf numFmtId="0" fontId="22" fillId="21" borderId="42" xfId="0" applyFont="1" applyFill="1" applyBorder="1" applyAlignment="1">
      <alignment horizontal="center" vertical="center"/>
    </xf>
    <xf numFmtId="0" fontId="22" fillId="21" borderId="0" xfId="0" applyFont="1" applyFill="1" applyAlignment="1">
      <alignment horizontal="center" vertical="center"/>
    </xf>
    <xf numFmtId="9" fontId="2" fillId="2" borderId="2" xfId="1" applyFont="1" applyFill="1" applyBorder="1" applyAlignment="1" applyProtection="1">
      <alignment horizontal="center" vertical="center"/>
      <protection locked="0"/>
    </xf>
    <xf numFmtId="9" fontId="2" fillId="21" borderId="46" xfId="1" applyFont="1" applyFill="1" applyBorder="1" applyAlignment="1" applyProtection="1">
      <alignment horizontal="center" vertical="center"/>
      <protection locked="0"/>
    </xf>
    <xf numFmtId="9" fontId="2" fillId="23" borderId="46" xfId="1" applyFont="1" applyFill="1" applyBorder="1" applyAlignment="1" applyProtection="1">
      <alignment horizontal="center" vertical="center"/>
      <protection locked="0"/>
    </xf>
    <xf numFmtId="9" fontId="2" fillId="23" borderId="47" xfId="1" applyFont="1" applyFill="1" applyBorder="1" applyAlignment="1" applyProtection="1">
      <alignment horizontal="center" vertical="center"/>
      <protection locked="0"/>
    </xf>
    <xf numFmtId="9" fontId="2" fillId="23" borderId="48" xfId="1" applyFont="1" applyFill="1" applyBorder="1" applyAlignment="1" applyProtection="1">
      <alignment horizontal="center" vertical="center"/>
      <protection locked="0"/>
    </xf>
    <xf numFmtId="9" fontId="2" fillId="24" borderId="46" xfId="1" applyFont="1" applyFill="1" applyBorder="1" applyAlignment="1" applyProtection="1">
      <alignment horizontal="center" vertical="center"/>
      <protection locked="0"/>
    </xf>
    <xf numFmtId="9" fontId="2" fillId="24" borderId="47" xfId="1" applyFont="1" applyFill="1" applyBorder="1" applyAlignment="1" applyProtection="1">
      <alignment horizontal="center" vertical="center"/>
      <protection locked="0"/>
    </xf>
    <xf numFmtId="9" fontId="2" fillId="24" borderId="48" xfId="1" applyFont="1" applyFill="1" applyBorder="1" applyAlignment="1" applyProtection="1">
      <alignment horizontal="center" vertical="center"/>
      <protection locked="0"/>
    </xf>
    <xf numFmtId="0" fontId="0" fillId="0" borderId="43" xfId="0" applyBorder="1" applyProtection="1">
      <protection locked="0"/>
    </xf>
    <xf numFmtId="0" fontId="0" fillId="22" borderId="0" xfId="0" applyFill="1" applyProtection="1">
      <protection locked="0"/>
    </xf>
    <xf numFmtId="0" fontId="0" fillId="22" borderId="43" xfId="0" applyFill="1" applyBorder="1" applyProtection="1">
      <protection locked="0"/>
    </xf>
    <xf numFmtId="0" fontId="0" fillId="0" borderId="0" xfId="0" applyProtection="1">
      <protection locked="0"/>
    </xf>
    <xf numFmtId="0" fontId="0" fillId="0" borderId="44" xfId="0" applyBorder="1" applyProtection="1">
      <protection locked="0"/>
    </xf>
  </cellXfs>
  <cellStyles count="5">
    <cellStyle name="Currency" xfId="2" builtinId="4"/>
    <cellStyle name="Hyperlink" xfId="3" builtinId="8"/>
    <cellStyle name="Normal" xfId="0" builtinId="0"/>
    <cellStyle name="Percent" xfId="1" builtinId="5"/>
    <cellStyle name="Title" xfId="4" builtinId="15"/>
  </cellStyles>
  <dxfs count="18">
    <dxf>
      <font>
        <b/>
        <i val="0"/>
        <color rgb="FFFF0000"/>
      </font>
    </dxf>
    <dxf>
      <font>
        <b/>
        <i val="0"/>
        <color rgb="FF00B050"/>
      </font>
    </dxf>
    <dxf>
      <font>
        <b/>
        <i val="0"/>
        <color rgb="FF00B050"/>
      </font>
    </dxf>
    <dxf>
      <font>
        <b/>
        <i val="0"/>
        <color rgb="FF00B050"/>
      </font>
    </dxf>
    <dxf>
      <font>
        <b/>
        <i val="0"/>
        <color rgb="FF00B050"/>
      </font>
    </dxf>
    <dxf>
      <font>
        <b/>
        <i val="0"/>
        <color rgb="FFFF0000"/>
      </font>
    </dxf>
    <dxf>
      <numFmt numFmtId="167" formatCode=";;;"/>
    </dxf>
    <dxf>
      <font>
        <color theme="0"/>
      </font>
      <fill>
        <patternFill>
          <bgColor rgb="FF00B050"/>
        </patternFill>
      </fill>
    </dxf>
    <dxf>
      <font>
        <color theme="0"/>
      </font>
      <fill>
        <patternFill>
          <bgColor rgb="FFFF0000"/>
        </patternFill>
      </fill>
    </dxf>
    <dxf>
      <font>
        <color theme="0"/>
      </font>
      <fill>
        <patternFill>
          <bgColor theme="1"/>
        </patternFill>
      </fill>
    </dxf>
    <dxf>
      <numFmt numFmtId="14" formatCode="0.00%"/>
    </dxf>
    <dxf>
      <numFmt numFmtId="14" formatCode="0.00%"/>
    </dxf>
    <dxf>
      <numFmt numFmtId="14" formatCode="0.00%"/>
    </dxf>
    <dxf>
      <font>
        <b/>
        <i val="0"/>
        <strike val="0"/>
        <condense val="0"/>
        <extend val="0"/>
        <outline val="0"/>
        <shadow val="0"/>
        <u val="none"/>
        <vertAlign val="baseline"/>
        <sz val="11"/>
        <color theme="0"/>
        <name val="Calibri"/>
        <family val="2"/>
        <scheme val="minor"/>
      </font>
      <fill>
        <patternFill patternType="solid">
          <fgColor indexed="64"/>
          <bgColor theme="3"/>
        </patternFill>
      </fill>
    </dxf>
    <dxf>
      <font>
        <b/>
        <color theme="1"/>
      </font>
      <border>
        <bottom style="thin">
          <color theme="4"/>
        </bottom>
        <vertical/>
        <horizontal/>
      </border>
    </dxf>
    <dxf>
      <font>
        <color theme="1"/>
      </font>
      <fill>
        <patternFill patternType="none">
          <bgColor auto="1"/>
        </patternFill>
      </fill>
      <border diagonalUp="0" diagonalDown="0">
        <left/>
        <right/>
        <top/>
        <bottom/>
        <vertical/>
        <horizontal/>
      </border>
    </dxf>
    <dxf>
      <border diagonalUp="0" diagonalDown="0">
        <left/>
        <right/>
        <top/>
        <bottom/>
        <vertical/>
        <horizontal/>
      </border>
    </dxf>
    <dxf>
      <border diagonalUp="0" diagonalDown="0">
        <left/>
        <right/>
        <top/>
        <bottom/>
        <vertical/>
        <horizontal/>
      </border>
    </dxf>
  </dxfs>
  <tableStyles count="3" defaultTableStyle="TableStyleMedium2" defaultPivotStyle="PivotStyleLight16">
    <tableStyle name="Slicer Style 1" pivot="0" table="0" count="4" xr9:uid="{CAA21CCD-B92A-4FF2-ACD0-A50C89570D8A}">
      <tableStyleElement type="wholeTable" dxfId="17"/>
    </tableStyle>
    <tableStyle name="Slicer Style 2" pivot="0" table="0" count="1" xr9:uid="{0199D2B7-AE48-4D6A-BFE6-3742D1707826}">
      <tableStyleElement type="wholeTable" dxfId="16"/>
    </tableStyle>
    <tableStyle name="SlicerStyleDark1 2" pivot="0" table="0" count="10" xr9:uid="{948038A5-668D-4EED-8973-42B74AD32EEF}">
      <tableStyleElement type="wholeTable" dxfId="15"/>
      <tableStyleElement type="headerRow" dxfId="14"/>
    </tableStyle>
  </tableStyles>
  <colors>
    <mruColors>
      <color rgb="FFDAE3F3"/>
    </mruColors>
  </colors>
  <extLst>
    <ext xmlns:x14="http://schemas.microsoft.com/office/spreadsheetml/2009/9/main" uri="{46F421CA-312F-682f-3DD2-61675219B42D}">
      <x14:dxfs count="11">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ill>
            <patternFill>
              <bgColor theme="8" tint="0.79998168889431442"/>
            </patternFill>
          </fill>
        </dxf>
        <dxf>
          <fill>
            <patternFill>
              <bgColor theme="4"/>
            </patternFill>
          </fill>
        </dxf>
        <dxf>
          <fill>
            <patternFill>
              <bgColor theme="8" tint="0.79998168889431442"/>
            </patternFill>
          </fill>
        </dxf>
      </x14:dxfs>
    </ext>
    <ext xmlns:x14="http://schemas.microsoft.com/office/spreadsheetml/2009/9/main" uri="{EB79DEF2-80B8-43e5-95BD-54CBDDF9020C}">
      <x14:slicerStyles defaultSlicerStyle="SlicerStyleLight1">
        <x14:slicerStyle name="Slicer Style 1">
          <x14:slicerStyleElements>
            <x14:slicerStyleElement type="unselectedItemWithData" dxfId="10"/>
            <x14:slicerStyleElement type="selectedItemWithData" dxfId="9"/>
            <x14:slicerStyleElement type="selectedItemWithNoData" dxfId="8"/>
          </x14:slicerStyleElements>
        </x14:slicerStyle>
        <x14:slicerStyle name="Slicer Style 2"/>
        <x14:slicerStyle name="SlicerStyleDark1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4.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microsoft.com/office/2007/relationships/slicerCache" Target="slicerCaches/slicerCache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5" Type="http://schemas.openxmlformats.org/officeDocument/2006/relationships/worksheet" Target="worksheets/sheet5.xml"/><Relationship Id="rId15" Type="http://schemas.microsoft.com/office/2007/relationships/slicerCache" Target="slicerCaches/slicerCache6.xml"/><Relationship Id="rId10" Type="http://schemas.microsoft.com/office/2007/relationships/slicerCache" Target="slicerCaches/slicerCache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microsoft.com/office/2007/relationships/slicerCache" Target="slicerCaches/slicerCache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304800</xdr:colOff>
      <xdr:row>0</xdr:row>
      <xdr:rowOff>142874</xdr:rowOff>
    </xdr:from>
    <xdr:to>
      <xdr:col>15</xdr:col>
      <xdr:colOff>381047</xdr:colOff>
      <xdr:row>36</xdr:row>
      <xdr:rowOff>95249</xdr:rowOff>
    </xdr:to>
    <xdr:pic>
      <xdr:nvPicPr>
        <xdr:cNvPr id="2" name="Picture 1">
          <a:extLst>
            <a:ext uri="{FF2B5EF4-FFF2-40B4-BE49-F238E27FC236}">
              <a16:creationId xmlns:a16="http://schemas.microsoft.com/office/drawing/2014/main" id="{C2463727-0F37-ED6A-B5E5-9CB414B46CE6}"/>
            </a:ext>
          </a:extLst>
        </xdr:cNvPr>
        <xdr:cNvPicPr>
          <a:picLocks noChangeAspect="1"/>
        </xdr:cNvPicPr>
      </xdr:nvPicPr>
      <xdr:blipFill>
        <a:blip xmlns:r="http://schemas.openxmlformats.org/officeDocument/2006/relationships" r:embed="rId1"/>
        <a:stretch>
          <a:fillRect/>
        </a:stretch>
      </xdr:blipFill>
      <xdr:spPr>
        <a:xfrm>
          <a:off x="952500" y="142874"/>
          <a:ext cx="9144047" cy="6467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609600</xdr:colOff>
      <xdr:row>3</xdr:row>
      <xdr:rowOff>57149</xdr:rowOff>
    </xdr:from>
    <xdr:to>
      <xdr:col>3</xdr:col>
      <xdr:colOff>600074</xdr:colOff>
      <xdr:row>7</xdr:row>
      <xdr:rowOff>74294</xdr:rowOff>
    </xdr:to>
    <mc:AlternateContent xmlns:mc="http://schemas.openxmlformats.org/markup-compatibility/2006" xmlns:a14="http://schemas.microsoft.com/office/drawing/2010/main">
      <mc:Choice Requires="a14">
        <xdr:graphicFrame macro="">
          <xdr:nvGraphicFramePr>
            <xdr:cNvPr id="3" name="Project Name">
              <a:extLst>
                <a:ext uri="{FF2B5EF4-FFF2-40B4-BE49-F238E27FC236}">
                  <a16:creationId xmlns:a16="http://schemas.microsoft.com/office/drawing/2014/main" id="{6B9E3813-A559-6B7A-FEAF-B6E1175C6026}"/>
                </a:ext>
              </a:extLst>
            </xdr:cNvPr>
            <xdr:cNvGraphicFramePr/>
          </xdr:nvGraphicFramePr>
          <xdr:xfrm>
            <a:off x="0" y="0"/>
            <a:ext cx="0" cy="0"/>
          </xdr:xfrm>
          <a:graphic>
            <a:graphicData uri="http://schemas.microsoft.com/office/drawing/2010/slicer">
              <sle:slicer xmlns:sle="http://schemas.microsoft.com/office/drawing/2010/slicer" name="Project Name"/>
            </a:graphicData>
          </a:graphic>
        </xdr:graphicFrame>
      </mc:Choice>
      <mc:Fallback xmlns="">
        <xdr:sp macro="" textlink="">
          <xdr:nvSpPr>
            <xdr:cNvPr id="0" name=""/>
            <xdr:cNvSpPr>
              <a:spLocks noTextEdit="1"/>
            </xdr:cNvSpPr>
          </xdr:nvSpPr>
          <xdr:spPr>
            <a:xfrm>
              <a:off x="1740694" y="711993"/>
              <a:ext cx="5491161" cy="73152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66674</xdr:colOff>
      <xdr:row>8</xdr:row>
      <xdr:rowOff>38100</xdr:rowOff>
    </xdr:from>
    <xdr:to>
      <xdr:col>3</xdr:col>
      <xdr:colOff>485773</xdr:colOff>
      <xdr:row>10</xdr:row>
      <xdr:rowOff>133350</xdr:rowOff>
    </xdr:to>
    <mc:AlternateContent xmlns:mc="http://schemas.openxmlformats.org/markup-compatibility/2006" xmlns:a14="http://schemas.microsoft.com/office/drawing/2010/main">
      <mc:Choice Requires="a14">
        <xdr:graphicFrame macro="">
          <xdr:nvGraphicFramePr>
            <xdr:cNvPr id="5" name="Project Type">
              <a:extLst>
                <a:ext uri="{FF2B5EF4-FFF2-40B4-BE49-F238E27FC236}">
                  <a16:creationId xmlns:a16="http://schemas.microsoft.com/office/drawing/2014/main" id="{BB2A9452-B28B-9950-4E36-99D380F4C2FC}"/>
                </a:ext>
              </a:extLst>
            </xdr:cNvPr>
            <xdr:cNvGraphicFramePr/>
          </xdr:nvGraphicFramePr>
          <xdr:xfrm>
            <a:off x="0" y="0"/>
            <a:ext cx="0" cy="0"/>
          </xdr:xfrm>
          <a:graphic>
            <a:graphicData uri="http://schemas.microsoft.com/office/drawing/2010/slicer">
              <sle:slicer xmlns:sle="http://schemas.microsoft.com/office/drawing/2010/slicer" name="Project Type"/>
            </a:graphicData>
          </a:graphic>
        </xdr:graphicFrame>
      </mc:Choice>
      <mc:Fallback xmlns="">
        <xdr:sp macro="" textlink="">
          <xdr:nvSpPr>
            <xdr:cNvPr id="0" name=""/>
            <xdr:cNvSpPr>
              <a:spLocks noTextEdit="1"/>
            </xdr:cNvSpPr>
          </xdr:nvSpPr>
          <xdr:spPr>
            <a:xfrm>
              <a:off x="1840705" y="1585913"/>
              <a:ext cx="5276849" cy="452437"/>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59529</xdr:colOff>
      <xdr:row>3</xdr:row>
      <xdr:rowOff>40481</xdr:rowOff>
    </xdr:from>
    <xdr:to>
      <xdr:col>6</xdr:col>
      <xdr:colOff>601501</xdr:colOff>
      <xdr:row>7</xdr:row>
      <xdr:rowOff>153828</xdr:rowOff>
    </xdr:to>
    <mc:AlternateContent xmlns:mc="http://schemas.openxmlformats.org/markup-compatibility/2006" xmlns:a14="http://schemas.microsoft.com/office/drawing/2010/main">
      <mc:Choice Requires="a14">
        <xdr:graphicFrame macro="">
          <xdr:nvGraphicFramePr>
            <xdr:cNvPr id="6" name="Project Name 1">
              <a:extLst>
                <a:ext uri="{FF2B5EF4-FFF2-40B4-BE49-F238E27FC236}">
                  <a16:creationId xmlns:a16="http://schemas.microsoft.com/office/drawing/2014/main" id="{52B5B825-B15C-608F-1028-D9BBC2D0E1FE}"/>
                </a:ext>
              </a:extLst>
            </xdr:cNvPr>
            <xdr:cNvGraphicFramePr/>
          </xdr:nvGraphicFramePr>
          <xdr:xfrm>
            <a:off x="0" y="0"/>
            <a:ext cx="0" cy="0"/>
          </xdr:xfrm>
          <a:graphic>
            <a:graphicData uri="http://schemas.microsoft.com/office/drawing/2010/slicer">
              <sle:slicer xmlns:sle="http://schemas.microsoft.com/office/drawing/2010/slicer" name="Project Name 1"/>
            </a:graphicData>
          </a:graphic>
        </xdr:graphicFrame>
      </mc:Choice>
      <mc:Fallback xmlns="">
        <xdr:sp macro="" textlink="">
          <xdr:nvSpPr>
            <xdr:cNvPr id="0" name=""/>
            <xdr:cNvSpPr>
              <a:spLocks noTextEdit="1"/>
            </xdr:cNvSpPr>
          </xdr:nvSpPr>
          <xdr:spPr>
            <a:xfrm>
              <a:off x="8274842" y="695325"/>
              <a:ext cx="5399722" cy="82772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133349</xdr:colOff>
      <xdr:row>8</xdr:row>
      <xdr:rowOff>23813</xdr:rowOff>
    </xdr:from>
    <xdr:to>
      <xdr:col>6</xdr:col>
      <xdr:colOff>497203</xdr:colOff>
      <xdr:row>10</xdr:row>
      <xdr:rowOff>133350</xdr:rowOff>
    </xdr:to>
    <mc:AlternateContent xmlns:mc="http://schemas.openxmlformats.org/markup-compatibility/2006" xmlns:a14="http://schemas.microsoft.com/office/drawing/2010/main">
      <mc:Choice Requires="a14">
        <xdr:graphicFrame macro="">
          <xdr:nvGraphicFramePr>
            <xdr:cNvPr id="7" name="Project Type 1">
              <a:extLst>
                <a:ext uri="{FF2B5EF4-FFF2-40B4-BE49-F238E27FC236}">
                  <a16:creationId xmlns:a16="http://schemas.microsoft.com/office/drawing/2014/main" id="{53285588-B0EA-B35C-141A-DEA6CEBC91D0}"/>
                </a:ext>
              </a:extLst>
            </xdr:cNvPr>
            <xdr:cNvGraphicFramePr/>
          </xdr:nvGraphicFramePr>
          <xdr:xfrm>
            <a:off x="0" y="0"/>
            <a:ext cx="0" cy="0"/>
          </xdr:xfrm>
          <a:graphic>
            <a:graphicData uri="http://schemas.microsoft.com/office/drawing/2010/slicer">
              <sle:slicer xmlns:sle="http://schemas.microsoft.com/office/drawing/2010/slicer" name="Project Type 1"/>
            </a:graphicData>
          </a:graphic>
        </xdr:graphicFrame>
      </mc:Choice>
      <mc:Fallback xmlns="">
        <xdr:sp macro="" textlink="">
          <xdr:nvSpPr>
            <xdr:cNvPr id="0" name=""/>
            <xdr:cNvSpPr>
              <a:spLocks noTextEdit="1"/>
            </xdr:cNvSpPr>
          </xdr:nvSpPr>
          <xdr:spPr>
            <a:xfrm>
              <a:off x="8348662" y="1576388"/>
              <a:ext cx="5221604" cy="46196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631031</xdr:colOff>
      <xdr:row>3</xdr:row>
      <xdr:rowOff>23812</xdr:rowOff>
    </xdr:from>
    <xdr:to>
      <xdr:col>9</xdr:col>
      <xdr:colOff>534827</xdr:colOff>
      <xdr:row>7</xdr:row>
      <xdr:rowOff>141921</xdr:rowOff>
    </xdr:to>
    <mc:AlternateContent xmlns:mc="http://schemas.openxmlformats.org/markup-compatibility/2006" xmlns:a14="http://schemas.microsoft.com/office/drawing/2010/main">
      <mc:Choice Requires="a14">
        <xdr:graphicFrame macro="">
          <xdr:nvGraphicFramePr>
            <xdr:cNvPr id="8" name="Project Name 2">
              <a:extLst>
                <a:ext uri="{FF2B5EF4-FFF2-40B4-BE49-F238E27FC236}">
                  <a16:creationId xmlns:a16="http://schemas.microsoft.com/office/drawing/2014/main" id="{904E1C16-95F8-F14F-E8DB-1D31C969CEDB}"/>
                </a:ext>
              </a:extLst>
            </xdr:cNvPr>
            <xdr:cNvGraphicFramePr/>
          </xdr:nvGraphicFramePr>
          <xdr:xfrm>
            <a:off x="0" y="0"/>
            <a:ext cx="0" cy="0"/>
          </xdr:xfrm>
          <a:graphic>
            <a:graphicData uri="http://schemas.microsoft.com/office/drawing/2010/slicer">
              <sle:slicer xmlns:sle="http://schemas.microsoft.com/office/drawing/2010/slicer" name="Project Name 2"/>
            </a:graphicData>
          </a:graphic>
        </xdr:graphicFrame>
      </mc:Choice>
      <mc:Fallback xmlns="">
        <xdr:sp macro="" textlink="">
          <xdr:nvSpPr>
            <xdr:cNvPr id="0" name=""/>
            <xdr:cNvSpPr>
              <a:spLocks noTextEdit="1"/>
            </xdr:cNvSpPr>
          </xdr:nvSpPr>
          <xdr:spPr>
            <a:xfrm>
              <a:off x="14501812" y="683418"/>
              <a:ext cx="5404484" cy="82772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104774</xdr:colOff>
      <xdr:row>8</xdr:row>
      <xdr:rowOff>11906</xdr:rowOff>
    </xdr:from>
    <xdr:to>
      <xdr:col>9</xdr:col>
      <xdr:colOff>550544</xdr:colOff>
      <xdr:row>10</xdr:row>
      <xdr:rowOff>116681</xdr:rowOff>
    </xdr:to>
    <mc:AlternateContent xmlns:mc="http://schemas.openxmlformats.org/markup-compatibility/2006" xmlns:a14="http://schemas.microsoft.com/office/drawing/2010/main">
      <mc:Choice Requires="a14">
        <xdr:graphicFrame macro="">
          <xdr:nvGraphicFramePr>
            <xdr:cNvPr id="9" name="Project Type 2">
              <a:extLst>
                <a:ext uri="{FF2B5EF4-FFF2-40B4-BE49-F238E27FC236}">
                  <a16:creationId xmlns:a16="http://schemas.microsoft.com/office/drawing/2014/main" id="{9D72C45D-5756-44ED-3CE1-F3490D103641}"/>
                </a:ext>
              </a:extLst>
            </xdr:cNvPr>
            <xdr:cNvGraphicFramePr/>
          </xdr:nvGraphicFramePr>
          <xdr:xfrm>
            <a:off x="0" y="0"/>
            <a:ext cx="0" cy="0"/>
          </xdr:xfrm>
          <a:graphic>
            <a:graphicData uri="http://schemas.microsoft.com/office/drawing/2010/slicer">
              <sle:slicer xmlns:sle="http://schemas.microsoft.com/office/drawing/2010/slicer" name="Project Type 2"/>
            </a:graphicData>
          </a:graphic>
        </xdr:graphicFrame>
      </mc:Choice>
      <mc:Fallback xmlns="">
        <xdr:sp macro="" textlink="">
          <xdr:nvSpPr>
            <xdr:cNvPr id="0" name=""/>
            <xdr:cNvSpPr>
              <a:spLocks noTextEdit="1"/>
            </xdr:cNvSpPr>
          </xdr:nvSpPr>
          <xdr:spPr>
            <a:xfrm>
              <a:off x="14618493" y="1559719"/>
              <a:ext cx="5303520" cy="46196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142875</xdr:colOff>
      <xdr:row>4</xdr:row>
      <xdr:rowOff>0</xdr:rowOff>
    </xdr:from>
    <xdr:to>
      <xdr:col>1</xdr:col>
      <xdr:colOff>595312</xdr:colOff>
      <xdr:row>6</xdr:row>
      <xdr:rowOff>130969</xdr:rowOff>
    </xdr:to>
    <xdr:sp macro="" textlink="">
      <xdr:nvSpPr>
        <xdr:cNvPr id="10" name="Arrow: Pentagon 9">
          <a:extLst>
            <a:ext uri="{FF2B5EF4-FFF2-40B4-BE49-F238E27FC236}">
              <a16:creationId xmlns:a16="http://schemas.microsoft.com/office/drawing/2014/main" id="{72B12D9D-81BF-F556-A42A-4DADF4BF3384}"/>
            </a:ext>
          </a:extLst>
        </xdr:cNvPr>
        <xdr:cNvSpPr/>
      </xdr:nvSpPr>
      <xdr:spPr>
        <a:xfrm>
          <a:off x="142875" y="178594"/>
          <a:ext cx="1583531" cy="488156"/>
        </a:xfrm>
        <a:prstGeom prst="homePlate">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r>
            <a:rPr lang="en-US" sz="1100"/>
            <a:t>Select projects to compare.</a:t>
          </a:r>
        </a:p>
      </xdr:txBody>
    </xdr:sp>
    <xdr:clientData/>
  </xdr:twoCellAnchor>
  <xdr:twoCellAnchor>
    <xdr:from>
      <xdr:col>1</xdr:col>
      <xdr:colOff>571500</xdr:colOff>
      <xdr:row>7</xdr:row>
      <xdr:rowOff>83344</xdr:rowOff>
    </xdr:from>
    <xdr:to>
      <xdr:col>4</xdr:col>
      <xdr:colOff>0</xdr:colOff>
      <xdr:row>10</xdr:row>
      <xdr:rowOff>166688</xdr:rowOff>
    </xdr:to>
    <xdr:sp macro="" textlink="">
      <xdr:nvSpPr>
        <xdr:cNvPr id="11" name="Rectangle 10">
          <a:extLst>
            <a:ext uri="{FF2B5EF4-FFF2-40B4-BE49-F238E27FC236}">
              <a16:creationId xmlns:a16="http://schemas.microsoft.com/office/drawing/2014/main" id="{CDCC527D-6925-0744-C928-19C1A4FCFB24}"/>
            </a:ext>
          </a:extLst>
        </xdr:cNvPr>
        <xdr:cNvSpPr/>
      </xdr:nvSpPr>
      <xdr:spPr>
        <a:xfrm>
          <a:off x="1702594" y="797719"/>
          <a:ext cx="5726906" cy="6191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523875</xdr:colOff>
      <xdr:row>7</xdr:row>
      <xdr:rowOff>83344</xdr:rowOff>
    </xdr:from>
    <xdr:to>
      <xdr:col>4</xdr:col>
      <xdr:colOff>130969</xdr:colOff>
      <xdr:row>10</xdr:row>
      <xdr:rowOff>166688</xdr:rowOff>
    </xdr:to>
    <xdr:sp macro="" textlink="">
      <xdr:nvSpPr>
        <xdr:cNvPr id="12" name="Rectangle 11">
          <a:extLst>
            <a:ext uri="{FF2B5EF4-FFF2-40B4-BE49-F238E27FC236}">
              <a16:creationId xmlns:a16="http://schemas.microsoft.com/office/drawing/2014/main" id="{636D07B8-7F8C-3A45-F4C6-33F267969D97}"/>
            </a:ext>
          </a:extLst>
        </xdr:cNvPr>
        <xdr:cNvSpPr/>
      </xdr:nvSpPr>
      <xdr:spPr>
        <a:xfrm>
          <a:off x="1654969" y="797719"/>
          <a:ext cx="5905500" cy="619125"/>
        </a:xfrm>
        <a:prstGeom prst="rect">
          <a:avLst/>
        </a:prstGeom>
        <a:solidFill>
          <a:srgbClr val="DAE3F3">
            <a:alpha val="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619125</xdr:colOff>
      <xdr:row>7</xdr:row>
      <xdr:rowOff>59531</xdr:rowOff>
    </xdr:from>
    <xdr:to>
      <xdr:col>7</xdr:col>
      <xdr:colOff>88106</xdr:colOff>
      <xdr:row>10</xdr:row>
      <xdr:rowOff>152399</xdr:rowOff>
    </xdr:to>
    <xdr:sp macro="" textlink="">
      <xdr:nvSpPr>
        <xdr:cNvPr id="13" name="Rectangle 12">
          <a:extLst>
            <a:ext uri="{FF2B5EF4-FFF2-40B4-BE49-F238E27FC236}">
              <a16:creationId xmlns:a16="http://schemas.microsoft.com/office/drawing/2014/main" id="{A0B9328E-BD6C-4358-97A7-FE6CB1D7D297}"/>
            </a:ext>
          </a:extLst>
        </xdr:cNvPr>
        <xdr:cNvSpPr/>
      </xdr:nvSpPr>
      <xdr:spPr>
        <a:xfrm>
          <a:off x="8048625" y="773906"/>
          <a:ext cx="5910262" cy="628649"/>
        </a:xfrm>
        <a:prstGeom prst="rect">
          <a:avLst/>
        </a:prstGeom>
        <a:solidFill>
          <a:srgbClr val="DAE3F3">
            <a:alpha val="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631032</xdr:colOff>
      <xdr:row>7</xdr:row>
      <xdr:rowOff>71439</xdr:rowOff>
    </xdr:from>
    <xdr:to>
      <xdr:col>9</xdr:col>
      <xdr:colOff>1050130</xdr:colOff>
      <xdr:row>10</xdr:row>
      <xdr:rowOff>169069</xdr:rowOff>
    </xdr:to>
    <xdr:sp macro="" textlink="">
      <xdr:nvSpPr>
        <xdr:cNvPr id="14" name="Rectangle 13">
          <a:extLst>
            <a:ext uri="{FF2B5EF4-FFF2-40B4-BE49-F238E27FC236}">
              <a16:creationId xmlns:a16="http://schemas.microsoft.com/office/drawing/2014/main" id="{FE258503-1AF8-45FB-89FF-92128AC84A3E}"/>
            </a:ext>
          </a:extLst>
        </xdr:cNvPr>
        <xdr:cNvSpPr/>
      </xdr:nvSpPr>
      <xdr:spPr>
        <a:xfrm>
          <a:off x="14501813" y="785814"/>
          <a:ext cx="5919786" cy="633411"/>
        </a:xfrm>
        <a:prstGeom prst="rect">
          <a:avLst/>
        </a:prstGeom>
        <a:solidFill>
          <a:srgbClr val="DAE3F3">
            <a:alpha val="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70114</xdr:colOff>
      <xdr:row>1</xdr:row>
      <xdr:rowOff>84931</xdr:rowOff>
    </xdr:from>
    <xdr:to>
      <xdr:col>2</xdr:col>
      <xdr:colOff>1153583</xdr:colOff>
      <xdr:row>3</xdr:row>
      <xdr:rowOff>184804</xdr:rowOff>
    </xdr:to>
    <xdr:pic>
      <xdr:nvPicPr>
        <xdr:cNvPr id="2" name="Picture 1">
          <a:extLst>
            <a:ext uri="{FF2B5EF4-FFF2-40B4-BE49-F238E27FC236}">
              <a16:creationId xmlns:a16="http://schemas.microsoft.com/office/drawing/2014/main" id="{F1226CC5-2E3B-4BB1-94E1-8C78DB0E99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077" y="161131"/>
          <a:ext cx="2602706" cy="16238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2133181</xdr:colOff>
      <xdr:row>0</xdr:row>
      <xdr:rowOff>78786</xdr:rowOff>
    </xdr:from>
    <xdr:ext cx="272843" cy="656406"/>
    <xdr:pic>
      <xdr:nvPicPr>
        <xdr:cNvPr id="2" name="Picture 1">
          <a:extLst>
            <a:ext uri="{FF2B5EF4-FFF2-40B4-BE49-F238E27FC236}">
              <a16:creationId xmlns:a16="http://schemas.microsoft.com/office/drawing/2014/main" id="{05DFA9DD-584D-4E29-A155-F15B6FF95F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2370025" y="270567"/>
          <a:ext cx="656406" cy="272843"/>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70114</xdr:colOff>
      <xdr:row>1</xdr:row>
      <xdr:rowOff>84931</xdr:rowOff>
    </xdr:from>
    <xdr:to>
      <xdr:col>2</xdr:col>
      <xdr:colOff>1153583</xdr:colOff>
      <xdr:row>3</xdr:row>
      <xdr:rowOff>249098</xdr:rowOff>
    </xdr:to>
    <xdr:pic>
      <xdr:nvPicPr>
        <xdr:cNvPr id="2" name="Picture 1">
          <a:extLst>
            <a:ext uri="{FF2B5EF4-FFF2-40B4-BE49-F238E27FC236}">
              <a16:creationId xmlns:a16="http://schemas.microsoft.com/office/drawing/2014/main" id="{BA6EFC70-314B-42EF-B880-B08953E0E3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077" y="161131"/>
          <a:ext cx="2602706" cy="162625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teve Porter" refreshedDate="45159.987641203705" createdVersion="8" refreshedVersion="8" minRefreshableVersion="3" recordCount="189" xr:uid="{ADDD70BC-14F1-4610-9DB4-312A9B7A6EAE}">
  <cacheSource type="worksheet">
    <worksheetSource name="Table12"/>
  </cacheSource>
  <cacheFields count="9">
    <cacheField name="Project Type" numFmtId="0">
      <sharedItems count="3">
        <s v="EducationTraining"/>
        <s v="ExistingFacility"/>
        <s v="NewConstruction"/>
      </sharedItems>
    </cacheField>
    <cacheField name="Project Name" numFmtId="0">
      <sharedItems count="7">
        <s v="Emmisions Safety Training"/>
        <s v="Sample Constrution #1"/>
        <s v="Sample Constrution #2"/>
        <s v="Sample Constrution #3"/>
        <s v="Training #2"/>
        <s v="Addition Option #1"/>
        <s v="Addition Option #2"/>
      </sharedItems>
    </cacheField>
    <cacheField name="CRITERIA" numFmtId="0">
      <sharedItems count="8">
        <s v="Education &amp; Training"/>
        <s v="Project Financial Data"/>
        <s v="Institutional Financial Impact"/>
        <s v="Organizationl Business Objectives"/>
        <s v="Facility Operation &amp; Resiliency Objectives"/>
        <s v="Facility Carbon Emissions Impact"/>
        <s v="Regulatory Compliance"/>
        <s v="Organizational Business Objectives"/>
      </sharedItems>
    </cacheField>
    <cacheField name="FACTORS" numFmtId="0">
      <sharedItems count="27">
        <s v="Education &amp; Training"/>
        <s v="Budget Cost"/>
        <s v="Incentive Dollars Included"/>
        <s v="Payback _x000a_(Years)"/>
        <s v="IRR _x000a_(Percentage)"/>
        <s v="Implementation Duration"/>
        <s v="Cash On Hand _x000a_(Days)"/>
        <s v="Net Operating Margin"/>
        <s v="Cashflow Impact"/>
        <s v="Utility Cost Change _x000a_(Electricity)"/>
        <s v="Fuel Cost Change _x000a_(Steam, Oil, etc.)"/>
        <s v="Water Consumption Change"/>
        <s v="Patient Safety Impact"/>
        <s v="Patient Experience "/>
        <s v="Community Service/Outcomes Impact"/>
        <s v="Strategic Initiatives Alignment"/>
        <s v="Staffing Efficiency _x000a_(Nurse/Clinician/Support Ratio)"/>
        <s v="Revenue Generation Impact"/>
        <s v="Energy _x000a_Demand Change"/>
        <s v="Energy _x000a_Consumption Change"/>
        <s v="Total Cost Avoidance"/>
        <s v="Fossil Fuel Consumption Change"/>
        <s v="Utility / Power Interruption Prevention + Extreme Weather Protection"/>
        <s v="Facility Carbon Emissions Impact"/>
        <s v="Federal"/>
        <s v="State"/>
        <s v="City/Local"/>
      </sharedItems>
    </cacheField>
    <cacheField name="Scoring Cue (Select)" numFmtId="0">
      <sharedItems/>
    </cacheField>
    <cacheField name="Score" numFmtId="0">
      <sharedItems/>
    </cacheField>
    <cacheField name="Weight" numFmtId="10">
      <sharedItems containsSemiMixedTypes="0" containsString="0" containsNumber="1" minValue="0.05" maxValue="1"/>
    </cacheField>
    <cacheField name="Weighted Score" numFmtId="10">
      <sharedItems containsSemiMixedTypes="0" containsString="0" containsNumber="1" minValue="0.05" maxValue="0.3" count="5">
        <n v="0.05"/>
        <n v="0.3"/>
        <n v="0.2"/>
        <n v="0.15"/>
        <n v="0.1"/>
      </sharedItems>
    </cacheField>
    <cacheField name="Column1" numFmtId="10">
      <sharedItems containsSemiMixedTypes="0" containsString="0" containsNumber="1" minValue="0" maxValue="0.11249999999999999" count="45">
        <n v="0.05"/>
        <n v="9.6000000000000002E-2"/>
        <n v="0"/>
        <n v="0.03"/>
        <n v="1.2500000000000001E-2"/>
        <n v="1.1500000000000002E-2"/>
        <n v="8.5000000000000006E-3"/>
        <n v="2.2500000000000003E-2"/>
        <n v="7.4999999999999997E-3"/>
        <n v="1.125E-2"/>
        <n v="3.7499999999999999E-2"/>
        <n v="3.3749999999999995E-2"/>
        <n v="3.7500000000000006E-2"/>
        <n v="2.3000000000000003E-2"/>
        <n v="2.5500000000000002E-2"/>
        <n v="1.4999999999999999E-2"/>
        <n v="1.0000000000000002E-2"/>
        <n v="5.000000000000001E-3"/>
        <n v="1.6874999999999998E-2"/>
        <n v="5.6250000000000007E-3"/>
        <n v="1.5000000000000003E-2"/>
        <n v="7.5000000000000015E-3"/>
        <n v="2.0000000000000004E-2"/>
        <n v="1.7499999999999998E-2"/>
        <n v="6.2500000000000003E-3"/>
        <n v="3.7499999999999999E-3"/>
        <n v="7.4999999999999997E-2"/>
        <n v="3.4500000000000003E-2"/>
        <n v="3.4000000000000002E-2"/>
        <n v="2.2499999999999999E-2"/>
        <n v="2.5000000000000001E-2"/>
        <n v="1.8750000000000003E-2"/>
        <n v="0.1"/>
        <n v="3.0000000000000006E-2"/>
        <n v="3.4999999999999996E-2"/>
        <n v="1.1250000000000001E-2"/>
        <n v="0.06"/>
        <n v="4.4999999999999998E-2"/>
        <n v="7.5000000000000011E-2"/>
        <n v="2.6249999999999996E-2"/>
        <n v="4.6000000000000006E-2"/>
        <n v="0.11249999999999999"/>
        <n v="1.7000000000000001E-2"/>
        <n v="4.5000000000000005E-2"/>
        <n v="4.0000000000000008E-2"/>
      </sharedItems>
    </cacheField>
  </cacheFields>
  <extLst>
    <ext xmlns:x14="http://schemas.microsoft.com/office/spreadsheetml/2009/9/main" uri="{725AE2AE-9491-48be-B2B4-4EB974FC3084}">
      <x14:pivotCacheDefinition pivotCacheId="213483406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9">
  <r>
    <x v="0"/>
    <x v="0"/>
    <x v="0"/>
    <x v="0"/>
    <s v="4 = High"/>
    <s v="4"/>
    <n v="1"/>
    <x v="0"/>
    <x v="0"/>
  </r>
  <r>
    <x v="0"/>
    <x v="0"/>
    <x v="1"/>
    <x v="1"/>
    <s v="4 = $1 to $499K"/>
    <s v="4"/>
    <n v="0.32"/>
    <x v="1"/>
    <x v="1"/>
  </r>
  <r>
    <x v="0"/>
    <x v="0"/>
    <x v="1"/>
    <x v="2"/>
    <s v="0 = NA"/>
    <s v="0"/>
    <n v="0.27"/>
    <x v="1"/>
    <x v="2"/>
  </r>
  <r>
    <x v="0"/>
    <x v="0"/>
    <x v="1"/>
    <x v="3"/>
    <s v="0 = NA"/>
    <s v="0"/>
    <n v="0.16"/>
    <x v="1"/>
    <x v="2"/>
  </r>
  <r>
    <x v="0"/>
    <x v="0"/>
    <x v="1"/>
    <x v="4"/>
    <s v="0 = NA"/>
    <s v="0"/>
    <n v="0.15"/>
    <x v="1"/>
    <x v="2"/>
  </r>
  <r>
    <x v="0"/>
    <x v="0"/>
    <x v="1"/>
    <x v="5"/>
    <s v="4 = Less than 6 mo."/>
    <s v="4"/>
    <n v="0.1"/>
    <x v="1"/>
    <x v="3"/>
  </r>
  <r>
    <x v="0"/>
    <x v="0"/>
    <x v="2"/>
    <x v="6"/>
    <s v="1 = Nominal"/>
    <s v="1"/>
    <n v="0.25"/>
    <x v="2"/>
    <x v="4"/>
  </r>
  <r>
    <x v="0"/>
    <x v="0"/>
    <x v="2"/>
    <x v="7"/>
    <s v="1 = Nominal"/>
    <s v="1"/>
    <n v="0.23"/>
    <x v="2"/>
    <x v="5"/>
  </r>
  <r>
    <x v="0"/>
    <x v="0"/>
    <x v="2"/>
    <x v="8"/>
    <s v="1 = Nominal"/>
    <s v="1"/>
    <n v="0.17"/>
    <x v="2"/>
    <x v="6"/>
  </r>
  <r>
    <x v="0"/>
    <x v="0"/>
    <x v="2"/>
    <x v="9"/>
    <s v="0 = NA"/>
    <s v="0"/>
    <n v="0.15"/>
    <x v="2"/>
    <x v="2"/>
  </r>
  <r>
    <x v="0"/>
    <x v="0"/>
    <x v="2"/>
    <x v="10"/>
    <s v="0 = NA"/>
    <s v="0"/>
    <n v="0.1"/>
    <x v="2"/>
    <x v="2"/>
  </r>
  <r>
    <x v="0"/>
    <x v="0"/>
    <x v="2"/>
    <x v="11"/>
    <s v="0 = NA"/>
    <s v="0"/>
    <n v="0.1"/>
    <x v="2"/>
    <x v="2"/>
  </r>
  <r>
    <x v="0"/>
    <x v="0"/>
    <x v="3"/>
    <x v="12"/>
    <s v="3 = Medium"/>
    <s v="3"/>
    <n v="0.2"/>
    <x v="3"/>
    <x v="7"/>
  </r>
  <r>
    <x v="0"/>
    <x v="0"/>
    <x v="3"/>
    <x v="13"/>
    <s v="3 = Medium"/>
    <s v="3"/>
    <n v="0.2"/>
    <x v="3"/>
    <x v="7"/>
  </r>
  <r>
    <x v="0"/>
    <x v="0"/>
    <x v="3"/>
    <x v="14"/>
    <s v="3 = Medium"/>
    <s v="3"/>
    <n v="0.2"/>
    <x v="3"/>
    <x v="7"/>
  </r>
  <r>
    <x v="0"/>
    <x v="0"/>
    <x v="3"/>
    <x v="15"/>
    <s v="1 = Nominal"/>
    <s v="1"/>
    <n v="0.2"/>
    <x v="3"/>
    <x v="8"/>
  </r>
  <r>
    <x v="0"/>
    <x v="0"/>
    <x v="3"/>
    <x v="16"/>
    <s v="2 = Low"/>
    <s v="2"/>
    <n v="0.15"/>
    <x v="3"/>
    <x v="9"/>
  </r>
  <r>
    <x v="0"/>
    <x v="0"/>
    <x v="3"/>
    <x v="17"/>
    <s v="0 = NA"/>
    <s v="0"/>
    <n v="0.05"/>
    <x v="3"/>
    <x v="2"/>
  </r>
  <r>
    <x v="0"/>
    <x v="0"/>
    <x v="4"/>
    <x v="18"/>
    <s v="0 = NA"/>
    <s v="0"/>
    <n v="0.25"/>
    <x v="4"/>
    <x v="2"/>
  </r>
  <r>
    <x v="0"/>
    <x v="0"/>
    <x v="4"/>
    <x v="19"/>
    <s v="0 = NA"/>
    <s v="0"/>
    <n v="0.25"/>
    <x v="4"/>
    <x v="2"/>
  </r>
  <r>
    <x v="0"/>
    <x v="0"/>
    <x v="4"/>
    <x v="20"/>
    <s v="0 = NA"/>
    <s v="0"/>
    <n v="0.2"/>
    <x v="4"/>
    <x v="2"/>
  </r>
  <r>
    <x v="0"/>
    <x v="0"/>
    <x v="4"/>
    <x v="21"/>
    <s v="0 = NA"/>
    <s v="0"/>
    <n v="0.2"/>
    <x v="4"/>
    <x v="2"/>
  </r>
  <r>
    <x v="0"/>
    <x v="0"/>
    <x v="4"/>
    <x v="22"/>
    <s v="0 = NA"/>
    <s v="0"/>
    <n v="0.1"/>
    <x v="4"/>
    <x v="2"/>
  </r>
  <r>
    <x v="0"/>
    <x v="0"/>
    <x v="5"/>
    <x v="23"/>
    <s v="0 = NA"/>
    <s v="0"/>
    <n v="1"/>
    <x v="4"/>
    <x v="2"/>
  </r>
  <r>
    <x v="0"/>
    <x v="0"/>
    <x v="6"/>
    <x v="24"/>
    <s v="0 = NA"/>
    <s v="0"/>
    <n v="0.4"/>
    <x v="4"/>
    <x v="2"/>
  </r>
  <r>
    <x v="0"/>
    <x v="0"/>
    <x v="6"/>
    <x v="25"/>
    <s v="0 = NA"/>
    <s v="0"/>
    <n v="0.35"/>
    <x v="4"/>
    <x v="2"/>
  </r>
  <r>
    <x v="0"/>
    <x v="0"/>
    <x v="6"/>
    <x v="26"/>
    <s v="0 = NA"/>
    <s v="0"/>
    <n v="0.25"/>
    <x v="4"/>
    <x v="2"/>
  </r>
  <r>
    <x v="1"/>
    <x v="1"/>
    <x v="0"/>
    <x v="0"/>
    <s v="0 = NA"/>
    <s v="0"/>
    <n v="1"/>
    <x v="0"/>
    <x v="2"/>
  </r>
  <r>
    <x v="1"/>
    <x v="1"/>
    <x v="1"/>
    <x v="1"/>
    <s v="2 = $1MM - $2.5MM"/>
    <s v="2"/>
    <n v="0.05"/>
    <x v="1"/>
    <x v="8"/>
  </r>
  <r>
    <x v="1"/>
    <x v="1"/>
    <x v="1"/>
    <x v="2"/>
    <s v="1 = $1 to $499K"/>
    <s v="1"/>
    <n v="0.5"/>
    <x v="1"/>
    <x v="10"/>
  </r>
  <r>
    <x v="1"/>
    <x v="1"/>
    <x v="1"/>
    <x v="3"/>
    <s v="2 = 2-3 years"/>
    <s v="2"/>
    <n v="0.2"/>
    <x v="1"/>
    <x v="3"/>
  </r>
  <r>
    <x v="1"/>
    <x v="1"/>
    <x v="1"/>
    <x v="4"/>
    <s v="3 = 7.6%-10%"/>
    <s v="3"/>
    <n v="0.15"/>
    <x v="1"/>
    <x v="11"/>
  </r>
  <r>
    <x v="1"/>
    <x v="1"/>
    <x v="1"/>
    <x v="5"/>
    <s v="3 = 6-12 mo."/>
    <s v="3"/>
    <n v="0.1"/>
    <x v="1"/>
    <x v="7"/>
  </r>
  <r>
    <x v="1"/>
    <x v="1"/>
    <x v="2"/>
    <x v="6"/>
    <s v="3 = Medium"/>
    <s v="3"/>
    <n v="0.25"/>
    <x v="2"/>
    <x v="12"/>
  </r>
  <r>
    <x v="1"/>
    <x v="1"/>
    <x v="2"/>
    <x v="7"/>
    <s v="2 = Low"/>
    <s v="2"/>
    <n v="0.23"/>
    <x v="2"/>
    <x v="13"/>
  </r>
  <r>
    <x v="1"/>
    <x v="1"/>
    <x v="2"/>
    <x v="8"/>
    <s v="3 = Medium"/>
    <s v="3"/>
    <n v="0.17"/>
    <x v="2"/>
    <x v="14"/>
  </r>
  <r>
    <x v="1"/>
    <x v="1"/>
    <x v="2"/>
    <x v="9"/>
    <s v="2 = Low"/>
    <s v="2"/>
    <n v="0.15"/>
    <x v="2"/>
    <x v="15"/>
  </r>
  <r>
    <x v="1"/>
    <x v="1"/>
    <x v="2"/>
    <x v="10"/>
    <s v="2 = Low"/>
    <s v="2"/>
    <n v="0.1"/>
    <x v="2"/>
    <x v="16"/>
  </r>
  <r>
    <x v="1"/>
    <x v="1"/>
    <x v="2"/>
    <x v="11"/>
    <s v="1 = Nominal"/>
    <s v="1"/>
    <n v="0.1"/>
    <x v="2"/>
    <x v="17"/>
  </r>
  <r>
    <x v="1"/>
    <x v="1"/>
    <x v="7"/>
    <x v="12"/>
    <s v="2 = Low"/>
    <s v="2"/>
    <n v="0.2"/>
    <x v="3"/>
    <x v="15"/>
  </r>
  <r>
    <x v="1"/>
    <x v="1"/>
    <x v="7"/>
    <x v="13"/>
    <s v="3 = Medium"/>
    <s v="3"/>
    <n v="0.2"/>
    <x v="3"/>
    <x v="7"/>
  </r>
  <r>
    <x v="1"/>
    <x v="1"/>
    <x v="7"/>
    <x v="14"/>
    <s v="3 = Medium"/>
    <s v="3"/>
    <n v="0.2"/>
    <x v="3"/>
    <x v="7"/>
  </r>
  <r>
    <x v="1"/>
    <x v="1"/>
    <x v="7"/>
    <x v="15"/>
    <s v="4 = High"/>
    <s v="4"/>
    <n v="0.2"/>
    <x v="3"/>
    <x v="3"/>
  </r>
  <r>
    <x v="1"/>
    <x v="1"/>
    <x v="7"/>
    <x v="16"/>
    <s v="3 = Medium"/>
    <s v="3"/>
    <n v="0.15"/>
    <x v="3"/>
    <x v="18"/>
  </r>
  <r>
    <x v="1"/>
    <x v="1"/>
    <x v="7"/>
    <x v="17"/>
    <s v="3 = Medium"/>
    <s v="3"/>
    <n v="0.05"/>
    <x v="3"/>
    <x v="19"/>
  </r>
  <r>
    <x v="1"/>
    <x v="1"/>
    <x v="4"/>
    <x v="18"/>
    <s v="2 = Low"/>
    <s v="2"/>
    <n v="0.25"/>
    <x v="4"/>
    <x v="4"/>
  </r>
  <r>
    <x v="1"/>
    <x v="1"/>
    <x v="4"/>
    <x v="19"/>
    <s v="2 = Low"/>
    <s v="2"/>
    <n v="0.25"/>
    <x v="4"/>
    <x v="4"/>
  </r>
  <r>
    <x v="1"/>
    <x v="1"/>
    <x v="4"/>
    <x v="20"/>
    <s v="2 = Low"/>
    <s v="2"/>
    <n v="0.2"/>
    <x v="4"/>
    <x v="16"/>
  </r>
  <r>
    <x v="1"/>
    <x v="1"/>
    <x v="4"/>
    <x v="21"/>
    <s v="3 = Medium"/>
    <s v="3"/>
    <n v="0.2"/>
    <x v="4"/>
    <x v="20"/>
  </r>
  <r>
    <x v="1"/>
    <x v="1"/>
    <x v="4"/>
    <x v="22"/>
    <s v="3 = Medium"/>
    <s v="3"/>
    <n v="0.1"/>
    <x v="4"/>
    <x v="21"/>
  </r>
  <r>
    <x v="1"/>
    <x v="1"/>
    <x v="5"/>
    <x v="23"/>
    <s v="2 = Low"/>
    <s v="2"/>
    <n v="1"/>
    <x v="4"/>
    <x v="0"/>
  </r>
  <r>
    <x v="1"/>
    <x v="1"/>
    <x v="6"/>
    <x v="24"/>
    <s v="2 = Low"/>
    <s v="2"/>
    <n v="0.4"/>
    <x v="4"/>
    <x v="22"/>
  </r>
  <r>
    <x v="1"/>
    <x v="1"/>
    <x v="6"/>
    <x v="25"/>
    <s v="2 = Low"/>
    <s v="2"/>
    <n v="0.35"/>
    <x v="4"/>
    <x v="23"/>
  </r>
  <r>
    <x v="1"/>
    <x v="1"/>
    <x v="6"/>
    <x v="26"/>
    <s v="1 = Nominal"/>
    <s v="1"/>
    <n v="0.25"/>
    <x v="4"/>
    <x v="24"/>
  </r>
  <r>
    <x v="1"/>
    <x v="2"/>
    <x v="0"/>
    <x v="0"/>
    <s v="0 = NA"/>
    <s v="0"/>
    <n v="1"/>
    <x v="0"/>
    <x v="2"/>
  </r>
  <r>
    <x v="1"/>
    <x v="2"/>
    <x v="1"/>
    <x v="1"/>
    <s v="1 = Greater than $2.5MM"/>
    <s v="1"/>
    <n v="0.05"/>
    <x v="1"/>
    <x v="25"/>
  </r>
  <r>
    <x v="1"/>
    <x v="2"/>
    <x v="1"/>
    <x v="2"/>
    <s v="2 = $500K - $999K"/>
    <s v="2"/>
    <n v="0.5"/>
    <x v="1"/>
    <x v="26"/>
  </r>
  <r>
    <x v="1"/>
    <x v="2"/>
    <x v="1"/>
    <x v="3"/>
    <s v="1 = Greater than 3 years"/>
    <s v="1"/>
    <n v="0.2"/>
    <x v="1"/>
    <x v="15"/>
  </r>
  <r>
    <x v="1"/>
    <x v="2"/>
    <x v="1"/>
    <x v="4"/>
    <s v="3 = 7.6%-10%"/>
    <s v="3"/>
    <n v="0.15"/>
    <x v="1"/>
    <x v="11"/>
  </r>
  <r>
    <x v="1"/>
    <x v="2"/>
    <x v="1"/>
    <x v="5"/>
    <s v="1 = Greater than 24 mo."/>
    <s v="1"/>
    <n v="0.1"/>
    <x v="1"/>
    <x v="8"/>
  </r>
  <r>
    <x v="1"/>
    <x v="2"/>
    <x v="2"/>
    <x v="6"/>
    <s v="4 = High"/>
    <s v="4"/>
    <n v="0.25"/>
    <x v="2"/>
    <x v="0"/>
  </r>
  <r>
    <x v="1"/>
    <x v="2"/>
    <x v="2"/>
    <x v="7"/>
    <s v="3 = Medium"/>
    <s v="3"/>
    <n v="0.23"/>
    <x v="2"/>
    <x v="27"/>
  </r>
  <r>
    <x v="1"/>
    <x v="2"/>
    <x v="2"/>
    <x v="8"/>
    <s v="4 = High"/>
    <s v="4"/>
    <n v="0.17"/>
    <x v="2"/>
    <x v="28"/>
  </r>
  <r>
    <x v="1"/>
    <x v="2"/>
    <x v="2"/>
    <x v="9"/>
    <s v="1 = Nominal"/>
    <s v="1"/>
    <n v="0.15"/>
    <x v="2"/>
    <x v="8"/>
  </r>
  <r>
    <x v="1"/>
    <x v="2"/>
    <x v="2"/>
    <x v="10"/>
    <s v="1 = Nominal"/>
    <s v="1"/>
    <n v="0.1"/>
    <x v="2"/>
    <x v="17"/>
  </r>
  <r>
    <x v="1"/>
    <x v="2"/>
    <x v="2"/>
    <x v="11"/>
    <s v="1 = Nominal"/>
    <s v="1"/>
    <n v="0.1"/>
    <x v="2"/>
    <x v="17"/>
  </r>
  <r>
    <x v="1"/>
    <x v="2"/>
    <x v="7"/>
    <x v="12"/>
    <s v="4 = High"/>
    <s v="4"/>
    <n v="0.2"/>
    <x v="3"/>
    <x v="3"/>
  </r>
  <r>
    <x v="1"/>
    <x v="2"/>
    <x v="7"/>
    <x v="13"/>
    <s v="4 = High"/>
    <s v="4"/>
    <n v="0.2"/>
    <x v="3"/>
    <x v="3"/>
  </r>
  <r>
    <x v="1"/>
    <x v="2"/>
    <x v="7"/>
    <x v="14"/>
    <s v="3 = Medium"/>
    <s v="3"/>
    <n v="0.2"/>
    <x v="3"/>
    <x v="7"/>
  </r>
  <r>
    <x v="1"/>
    <x v="2"/>
    <x v="7"/>
    <x v="15"/>
    <s v="4 = High"/>
    <s v="4"/>
    <n v="0.2"/>
    <x v="3"/>
    <x v="3"/>
  </r>
  <r>
    <x v="1"/>
    <x v="2"/>
    <x v="7"/>
    <x v="16"/>
    <s v="4 = High"/>
    <s v="4"/>
    <n v="0.15"/>
    <x v="3"/>
    <x v="29"/>
  </r>
  <r>
    <x v="1"/>
    <x v="2"/>
    <x v="7"/>
    <x v="17"/>
    <s v="4 = High"/>
    <s v="4"/>
    <n v="0.05"/>
    <x v="3"/>
    <x v="8"/>
  </r>
  <r>
    <x v="1"/>
    <x v="2"/>
    <x v="4"/>
    <x v="18"/>
    <s v="4 = High"/>
    <s v="4"/>
    <n v="0.25"/>
    <x v="4"/>
    <x v="30"/>
  </r>
  <r>
    <x v="1"/>
    <x v="2"/>
    <x v="4"/>
    <x v="19"/>
    <s v="3 = Medium"/>
    <s v="3"/>
    <n v="0.25"/>
    <x v="4"/>
    <x v="31"/>
  </r>
  <r>
    <x v="1"/>
    <x v="2"/>
    <x v="4"/>
    <x v="20"/>
    <s v="3 = Medium"/>
    <s v="3"/>
    <n v="0.2"/>
    <x v="4"/>
    <x v="20"/>
  </r>
  <r>
    <x v="1"/>
    <x v="2"/>
    <x v="4"/>
    <x v="21"/>
    <s v="1 = Nominal"/>
    <s v="1"/>
    <n v="0.2"/>
    <x v="4"/>
    <x v="17"/>
  </r>
  <r>
    <x v="1"/>
    <x v="2"/>
    <x v="4"/>
    <x v="22"/>
    <s v="4 = High"/>
    <s v="4"/>
    <n v="0.1"/>
    <x v="4"/>
    <x v="16"/>
  </r>
  <r>
    <x v="1"/>
    <x v="2"/>
    <x v="5"/>
    <x v="23"/>
    <s v="4 = High"/>
    <s v="4"/>
    <n v="1"/>
    <x v="4"/>
    <x v="32"/>
  </r>
  <r>
    <x v="1"/>
    <x v="2"/>
    <x v="6"/>
    <x v="24"/>
    <s v="3 = Medium"/>
    <s v="3"/>
    <n v="0.4"/>
    <x v="4"/>
    <x v="33"/>
  </r>
  <r>
    <x v="1"/>
    <x v="2"/>
    <x v="6"/>
    <x v="25"/>
    <s v="4 = High"/>
    <s v="4"/>
    <n v="0.35"/>
    <x v="4"/>
    <x v="34"/>
  </r>
  <r>
    <x v="1"/>
    <x v="2"/>
    <x v="6"/>
    <x v="26"/>
    <s v="2 = Low"/>
    <s v="2"/>
    <n v="0.25"/>
    <x v="4"/>
    <x v="4"/>
  </r>
  <r>
    <x v="1"/>
    <x v="3"/>
    <x v="0"/>
    <x v="0"/>
    <s v="0 = NA"/>
    <s v="0"/>
    <n v="1"/>
    <x v="0"/>
    <x v="2"/>
  </r>
  <r>
    <x v="1"/>
    <x v="3"/>
    <x v="1"/>
    <x v="1"/>
    <s v="3 = $500K - $999K"/>
    <s v="3"/>
    <n v="0.05"/>
    <x v="1"/>
    <x v="35"/>
  </r>
  <r>
    <x v="1"/>
    <x v="3"/>
    <x v="1"/>
    <x v="2"/>
    <s v="2 = $500K - $999K"/>
    <s v="2"/>
    <n v="0.5"/>
    <x v="1"/>
    <x v="26"/>
  </r>
  <r>
    <x v="1"/>
    <x v="3"/>
    <x v="1"/>
    <x v="3"/>
    <s v="4 = less 1 year"/>
    <s v="4"/>
    <n v="0.2"/>
    <x v="1"/>
    <x v="36"/>
  </r>
  <r>
    <x v="1"/>
    <x v="3"/>
    <x v="1"/>
    <x v="4"/>
    <s v="4 = Greater than 10%"/>
    <s v="4"/>
    <n v="0.15"/>
    <x v="1"/>
    <x v="37"/>
  </r>
  <r>
    <x v="1"/>
    <x v="3"/>
    <x v="1"/>
    <x v="5"/>
    <s v="3 = 6-12 mo."/>
    <s v="3"/>
    <n v="0.1"/>
    <x v="1"/>
    <x v="7"/>
  </r>
  <r>
    <x v="1"/>
    <x v="3"/>
    <x v="2"/>
    <x v="6"/>
    <s v="3 = Medium"/>
    <s v="3"/>
    <n v="0.25"/>
    <x v="2"/>
    <x v="12"/>
  </r>
  <r>
    <x v="1"/>
    <x v="3"/>
    <x v="2"/>
    <x v="7"/>
    <s v="3 = Medium"/>
    <s v="3"/>
    <n v="0.23"/>
    <x v="2"/>
    <x v="27"/>
  </r>
  <r>
    <x v="1"/>
    <x v="3"/>
    <x v="2"/>
    <x v="8"/>
    <s v="3 = Medium"/>
    <s v="3"/>
    <n v="0.17"/>
    <x v="2"/>
    <x v="14"/>
  </r>
  <r>
    <x v="1"/>
    <x v="3"/>
    <x v="2"/>
    <x v="9"/>
    <s v="2 = Low"/>
    <s v="2"/>
    <n v="0.15"/>
    <x v="2"/>
    <x v="15"/>
  </r>
  <r>
    <x v="1"/>
    <x v="3"/>
    <x v="2"/>
    <x v="10"/>
    <s v="2 = Low"/>
    <s v="2"/>
    <n v="0.1"/>
    <x v="2"/>
    <x v="16"/>
  </r>
  <r>
    <x v="1"/>
    <x v="3"/>
    <x v="2"/>
    <x v="11"/>
    <s v="2 = Low"/>
    <s v="2"/>
    <n v="0.1"/>
    <x v="2"/>
    <x v="16"/>
  </r>
  <r>
    <x v="1"/>
    <x v="3"/>
    <x v="7"/>
    <x v="12"/>
    <s v="3 = Medium"/>
    <s v="3"/>
    <n v="0.2"/>
    <x v="3"/>
    <x v="7"/>
  </r>
  <r>
    <x v="1"/>
    <x v="3"/>
    <x v="7"/>
    <x v="13"/>
    <s v="3 = Medium"/>
    <s v="3"/>
    <n v="0.2"/>
    <x v="3"/>
    <x v="7"/>
  </r>
  <r>
    <x v="1"/>
    <x v="3"/>
    <x v="7"/>
    <x v="14"/>
    <s v="3 = Medium"/>
    <s v="3"/>
    <n v="0.2"/>
    <x v="3"/>
    <x v="7"/>
  </r>
  <r>
    <x v="1"/>
    <x v="3"/>
    <x v="7"/>
    <x v="15"/>
    <s v="2 = Low"/>
    <s v="2"/>
    <n v="0.2"/>
    <x v="3"/>
    <x v="15"/>
  </r>
  <r>
    <x v="1"/>
    <x v="3"/>
    <x v="7"/>
    <x v="16"/>
    <s v="3 = Medium"/>
    <s v="3"/>
    <n v="0.15"/>
    <x v="3"/>
    <x v="18"/>
  </r>
  <r>
    <x v="1"/>
    <x v="3"/>
    <x v="7"/>
    <x v="17"/>
    <s v="3 = Medium"/>
    <s v="3"/>
    <n v="0.05"/>
    <x v="3"/>
    <x v="19"/>
  </r>
  <r>
    <x v="1"/>
    <x v="3"/>
    <x v="4"/>
    <x v="18"/>
    <s v="3 = Medium"/>
    <s v="3"/>
    <n v="0.25"/>
    <x v="4"/>
    <x v="31"/>
  </r>
  <r>
    <x v="1"/>
    <x v="3"/>
    <x v="4"/>
    <x v="19"/>
    <s v="3 = Medium"/>
    <s v="3"/>
    <n v="0.25"/>
    <x v="4"/>
    <x v="31"/>
  </r>
  <r>
    <x v="1"/>
    <x v="3"/>
    <x v="4"/>
    <x v="20"/>
    <s v="3 = Medium"/>
    <s v="3"/>
    <n v="0.2"/>
    <x v="4"/>
    <x v="20"/>
  </r>
  <r>
    <x v="1"/>
    <x v="3"/>
    <x v="4"/>
    <x v="21"/>
    <s v="3 = Medium"/>
    <s v="3"/>
    <n v="0.2"/>
    <x v="4"/>
    <x v="20"/>
  </r>
  <r>
    <x v="1"/>
    <x v="3"/>
    <x v="4"/>
    <x v="22"/>
    <s v="3 = Medium"/>
    <s v="3"/>
    <n v="0.1"/>
    <x v="4"/>
    <x v="21"/>
  </r>
  <r>
    <x v="1"/>
    <x v="3"/>
    <x v="5"/>
    <x v="23"/>
    <s v="3 = Medium"/>
    <s v="3"/>
    <n v="1"/>
    <x v="4"/>
    <x v="38"/>
  </r>
  <r>
    <x v="1"/>
    <x v="3"/>
    <x v="6"/>
    <x v="24"/>
    <s v="3 = Medium"/>
    <s v="3"/>
    <n v="0.4"/>
    <x v="4"/>
    <x v="33"/>
  </r>
  <r>
    <x v="1"/>
    <x v="3"/>
    <x v="6"/>
    <x v="25"/>
    <s v="3 = Medium"/>
    <s v="3"/>
    <n v="0.35"/>
    <x v="4"/>
    <x v="39"/>
  </r>
  <r>
    <x v="1"/>
    <x v="3"/>
    <x v="6"/>
    <x v="26"/>
    <s v="3 = Medium"/>
    <s v="3"/>
    <n v="0.25"/>
    <x v="4"/>
    <x v="31"/>
  </r>
  <r>
    <x v="0"/>
    <x v="4"/>
    <x v="0"/>
    <x v="0"/>
    <s v="4 = High"/>
    <s v="4"/>
    <n v="1"/>
    <x v="0"/>
    <x v="0"/>
  </r>
  <r>
    <x v="0"/>
    <x v="4"/>
    <x v="1"/>
    <x v="1"/>
    <s v="4 = $1 to $499K"/>
    <s v="4"/>
    <n v="0.05"/>
    <x v="1"/>
    <x v="15"/>
  </r>
  <r>
    <x v="0"/>
    <x v="4"/>
    <x v="1"/>
    <x v="2"/>
    <s v="1 = $1 to $499K"/>
    <s v="1"/>
    <n v="0.5"/>
    <x v="1"/>
    <x v="10"/>
  </r>
  <r>
    <x v="0"/>
    <x v="4"/>
    <x v="1"/>
    <x v="3"/>
    <s v="4 = less 1 year"/>
    <s v="4"/>
    <n v="0.2"/>
    <x v="1"/>
    <x v="36"/>
  </r>
  <r>
    <x v="0"/>
    <x v="4"/>
    <x v="1"/>
    <x v="4"/>
    <s v="1 = Less than 5%"/>
    <s v="1"/>
    <n v="0.15"/>
    <x v="1"/>
    <x v="9"/>
  </r>
  <r>
    <x v="0"/>
    <x v="4"/>
    <x v="1"/>
    <x v="5"/>
    <s v="0 = NA"/>
    <s v="0"/>
    <n v="0.1"/>
    <x v="1"/>
    <x v="2"/>
  </r>
  <r>
    <x v="0"/>
    <x v="4"/>
    <x v="2"/>
    <x v="6"/>
    <s v="4 = High"/>
    <s v="4"/>
    <n v="0.25"/>
    <x v="2"/>
    <x v="0"/>
  </r>
  <r>
    <x v="0"/>
    <x v="4"/>
    <x v="2"/>
    <x v="7"/>
    <s v="4 = High"/>
    <s v="4"/>
    <n v="0.23"/>
    <x v="2"/>
    <x v="40"/>
  </r>
  <r>
    <x v="0"/>
    <x v="4"/>
    <x v="2"/>
    <x v="8"/>
    <s v="1 = Nominal"/>
    <s v="1"/>
    <n v="0.17"/>
    <x v="2"/>
    <x v="6"/>
  </r>
  <r>
    <x v="0"/>
    <x v="4"/>
    <x v="2"/>
    <x v="9"/>
    <s v="0 = NA"/>
    <s v="0"/>
    <n v="0.15"/>
    <x v="2"/>
    <x v="2"/>
  </r>
  <r>
    <x v="0"/>
    <x v="4"/>
    <x v="2"/>
    <x v="10"/>
    <s v="0 = NA"/>
    <s v="0"/>
    <n v="0.1"/>
    <x v="2"/>
    <x v="2"/>
  </r>
  <r>
    <x v="0"/>
    <x v="4"/>
    <x v="2"/>
    <x v="11"/>
    <s v="0 = NA"/>
    <s v="0"/>
    <n v="0.1"/>
    <x v="2"/>
    <x v="2"/>
  </r>
  <r>
    <x v="0"/>
    <x v="4"/>
    <x v="7"/>
    <x v="12"/>
    <s v="4 = High"/>
    <s v="4"/>
    <n v="0.2"/>
    <x v="3"/>
    <x v="3"/>
  </r>
  <r>
    <x v="0"/>
    <x v="4"/>
    <x v="7"/>
    <x v="13"/>
    <s v="4 = High"/>
    <s v="4"/>
    <n v="0.2"/>
    <x v="3"/>
    <x v="3"/>
  </r>
  <r>
    <x v="0"/>
    <x v="4"/>
    <x v="7"/>
    <x v="14"/>
    <s v="3 = Medium"/>
    <s v="3"/>
    <n v="0.2"/>
    <x v="3"/>
    <x v="7"/>
  </r>
  <r>
    <x v="0"/>
    <x v="4"/>
    <x v="7"/>
    <x v="15"/>
    <s v="2 = Low"/>
    <s v="2"/>
    <n v="0.2"/>
    <x v="3"/>
    <x v="15"/>
  </r>
  <r>
    <x v="0"/>
    <x v="4"/>
    <x v="7"/>
    <x v="16"/>
    <s v="3 = Medium"/>
    <s v="3"/>
    <n v="0.15"/>
    <x v="3"/>
    <x v="18"/>
  </r>
  <r>
    <x v="0"/>
    <x v="4"/>
    <x v="7"/>
    <x v="17"/>
    <s v="3 = Medium"/>
    <s v="3"/>
    <n v="0.05"/>
    <x v="3"/>
    <x v="19"/>
  </r>
  <r>
    <x v="0"/>
    <x v="4"/>
    <x v="4"/>
    <x v="18"/>
    <s v="0 = NA"/>
    <s v="0"/>
    <n v="0.25"/>
    <x v="4"/>
    <x v="2"/>
  </r>
  <r>
    <x v="0"/>
    <x v="4"/>
    <x v="4"/>
    <x v="19"/>
    <s v="0 = NA"/>
    <s v="0"/>
    <n v="0.25"/>
    <x v="4"/>
    <x v="2"/>
  </r>
  <r>
    <x v="0"/>
    <x v="4"/>
    <x v="4"/>
    <x v="20"/>
    <s v="1 = Nominal"/>
    <s v="1"/>
    <n v="0.2"/>
    <x v="4"/>
    <x v="17"/>
  </r>
  <r>
    <x v="0"/>
    <x v="4"/>
    <x v="4"/>
    <x v="21"/>
    <s v="0 = NA"/>
    <s v="0"/>
    <n v="0.2"/>
    <x v="4"/>
    <x v="2"/>
  </r>
  <r>
    <x v="0"/>
    <x v="4"/>
    <x v="4"/>
    <x v="22"/>
    <s v="0 = NA"/>
    <s v="0"/>
    <n v="0.1"/>
    <x v="4"/>
    <x v="2"/>
  </r>
  <r>
    <x v="0"/>
    <x v="4"/>
    <x v="5"/>
    <x v="23"/>
    <s v="0 = NA"/>
    <s v="0"/>
    <n v="1"/>
    <x v="4"/>
    <x v="2"/>
  </r>
  <r>
    <x v="0"/>
    <x v="4"/>
    <x v="6"/>
    <x v="24"/>
    <s v="1 = Nominal"/>
    <s v="1"/>
    <n v="0.4"/>
    <x v="4"/>
    <x v="16"/>
  </r>
  <r>
    <x v="0"/>
    <x v="4"/>
    <x v="6"/>
    <x v="25"/>
    <s v="0 = NA"/>
    <s v="0"/>
    <n v="0.35"/>
    <x v="4"/>
    <x v="2"/>
  </r>
  <r>
    <x v="0"/>
    <x v="4"/>
    <x v="6"/>
    <x v="26"/>
    <s v="0 = NA"/>
    <s v="0"/>
    <n v="0.25"/>
    <x v="4"/>
    <x v="2"/>
  </r>
  <r>
    <x v="2"/>
    <x v="5"/>
    <x v="0"/>
    <x v="0"/>
    <s v="0 = NA"/>
    <s v="0"/>
    <n v="1"/>
    <x v="0"/>
    <x v="2"/>
  </r>
  <r>
    <x v="2"/>
    <x v="5"/>
    <x v="1"/>
    <x v="1"/>
    <s v="1 = Greater than $2.5MM"/>
    <s v="1"/>
    <n v="0.05"/>
    <x v="1"/>
    <x v="25"/>
  </r>
  <r>
    <x v="2"/>
    <x v="5"/>
    <x v="1"/>
    <x v="2"/>
    <s v="3 = $1MM - $2.5MM"/>
    <s v="3"/>
    <n v="0.5"/>
    <x v="1"/>
    <x v="41"/>
  </r>
  <r>
    <x v="2"/>
    <x v="5"/>
    <x v="1"/>
    <x v="3"/>
    <s v="2 = 2-3 years"/>
    <s v="2"/>
    <n v="0.2"/>
    <x v="1"/>
    <x v="3"/>
  </r>
  <r>
    <x v="2"/>
    <x v="5"/>
    <x v="1"/>
    <x v="4"/>
    <s v="4 = Greater than 10%"/>
    <s v="4"/>
    <n v="0.15"/>
    <x v="1"/>
    <x v="37"/>
  </r>
  <r>
    <x v="2"/>
    <x v="5"/>
    <x v="1"/>
    <x v="5"/>
    <s v="2 =12-24 mo."/>
    <s v="2"/>
    <n v="0.1"/>
    <x v="1"/>
    <x v="15"/>
  </r>
  <r>
    <x v="2"/>
    <x v="5"/>
    <x v="2"/>
    <x v="6"/>
    <s v="3 = Medium"/>
    <s v="3"/>
    <n v="0.25"/>
    <x v="2"/>
    <x v="12"/>
  </r>
  <r>
    <x v="2"/>
    <x v="5"/>
    <x v="2"/>
    <x v="7"/>
    <s v="3 = Medium"/>
    <s v="3"/>
    <n v="0.23"/>
    <x v="2"/>
    <x v="27"/>
  </r>
  <r>
    <x v="2"/>
    <x v="5"/>
    <x v="2"/>
    <x v="8"/>
    <s v="2 = Low"/>
    <s v="2"/>
    <n v="0.17"/>
    <x v="2"/>
    <x v="42"/>
  </r>
  <r>
    <x v="2"/>
    <x v="5"/>
    <x v="2"/>
    <x v="9"/>
    <s v="4 = High"/>
    <s v="4"/>
    <n v="0.15"/>
    <x v="2"/>
    <x v="3"/>
  </r>
  <r>
    <x v="2"/>
    <x v="5"/>
    <x v="2"/>
    <x v="10"/>
    <s v="3 = Medium"/>
    <s v="3"/>
    <n v="0.1"/>
    <x v="2"/>
    <x v="20"/>
  </r>
  <r>
    <x v="2"/>
    <x v="5"/>
    <x v="2"/>
    <x v="11"/>
    <s v="3 = Medium"/>
    <s v="3"/>
    <n v="0.1"/>
    <x v="2"/>
    <x v="20"/>
  </r>
  <r>
    <x v="2"/>
    <x v="5"/>
    <x v="7"/>
    <x v="12"/>
    <s v="3 = Medium"/>
    <s v="3"/>
    <n v="0.2"/>
    <x v="3"/>
    <x v="7"/>
  </r>
  <r>
    <x v="2"/>
    <x v="5"/>
    <x v="7"/>
    <x v="13"/>
    <s v="3 = Medium"/>
    <s v="3"/>
    <n v="0.2"/>
    <x v="3"/>
    <x v="7"/>
  </r>
  <r>
    <x v="2"/>
    <x v="5"/>
    <x v="7"/>
    <x v="14"/>
    <s v="3 = Medium"/>
    <s v="3"/>
    <n v="0.2"/>
    <x v="3"/>
    <x v="7"/>
  </r>
  <r>
    <x v="2"/>
    <x v="5"/>
    <x v="7"/>
    <x v="15"/>
    <s v="3 = Medium"/>
    <s v="3"/>
    <n v="0.2"/>
    <x v="3"/>
    <x v="7"/>
  </r>
  <r>
    <x v="2"/>
    <x v="5"/>
    <x v="7"/>
    <x v="16"/>
    <s v="3 = Medium"/>
    <s v="3"/>
    <n v="0.15"/>
    <x v="3"/>
    <x v="18"/>
  </r>
  <r>
    <x v="2"/>
    <x v="5"/>
    <x v="7"/>
    <x v="17"/>
    <s v="3 = Medium"/>
    <s v="3"/>
    <n v="0.05"/>
    <x v="3"/>
    <x v="19"/>
  </r>
  <r>
    <x v="2"/>
    <x v="5"/>
    <x v="4"/>
    <x v="18"/>
    <s v="3 = Medium"/>
    <s v="3"/>
    <n v="0.25"/>
    <x v="4"/>
    <x v="31"/>
  </r>
  <r>
    <x v="2"/>
    <x v="5"/>
    <x v="4"/>
    <x v="19"/>
    <s v="4 = High"/>
    <s v="4"/>
    <n v="0.25"/>
    <x v="4"/>
    <x v="30"/>
  </r>
  <r>
    <x v="2"/>
    <x v="5"/>
    <x v="4"/>
    <x v="20"/>
    <s v="4 = High"/>
    <s v="4"/>
    <n v="0.2"/>
    <x v="4"/>
    <x v="22"/>
  </r>
  <r>
    <x v="2"/>
    <x v="5"/>
    <x v="4"/>
    <x v="21"/>
    <s v="3 = Medium"/>
    <s v="3"/>
    <n v="0.2"/>
    <x v="4"/>
    <x v="20"/>
  </r>
  <r>
    <x v="2"/>
    <x v="5"/>
    <x v="4"/>
    <x v="22"/>
    <s v="3 = Medium"/>
    <s v="3"/>
    <n v="0.1"/>
    <x v="4"/>
    <x v="21"/>
  </r>
  <r>
    <x v="2"/>
    <x v="5"/>
    <x v="5"/>
    <x v="23"/>
    <s v="3 = Medium"/>
    <s v="3"/>
    <n v="1"/>
    <x v="4"/>
    <x v="38"/>
  </r>
  <r>
    <x v="2"/>
    <x v="5"/>
    <x v="6"/>
    <x v="24"/>
    <s v="3 = Medium"/>
    <s v="3"/>
    <n v="0.4"/>
    <x v="4"/>
    <x v="33"/>
  </r>
  <r>
    <x v="2"/>
    <x v="5"/>
    <x v="6"/>
    <x v="25"/>
    <s v="2 = Low"/>
    <s v="2"/>
    <n v="0.35"/>
    <x v="4"/>
    <x v="23"/>
  </r>
  <r>
    <x v="2"/>
    <x v="5"/>
    <x v="6"/>
    <x v="26"/>
    <s v="2 = Low"/>
    <s v="2"/>
    <n v="0.25"/>
    <x v="4"/>
    <x v="4"/>
  </r>
  <r>
    <x v="2"/>
    <x v="6"/>
    <x v="0"/>
    <x v="0"/>
    <s v="0 = NA"/>
    <s v="0"/>
    <n v="1"/>
    <x v="0"/>
    <x v="2"/>
  </r>
  <r>
    <x v="2"/>
    <x v="6"/>
    <x v="1"/>
    <x v="1"/>
    <s v="2 = $1MM - $2.5MM"/>
    <s v="2"/>
    <n v="0.05"/>
    <x v="1"/>
    <x v="8"/>
  </r>
  <r>
    <x v="2"/>
    <x v="6"/>
    <x v="1"/>
    <x v="2"/>
    <s v="2 = $500K - $999K"/>
    <s v="2"/>
    <n v="0.5"/>
    <x v="1"/>
    <x v="26"/>
  </r>
  <r>
    <x v="2"/>
    <x v="6"/>
    <x v="1"/>
    <x v="3"/>
    <s v="3 = 1-2 years"/>
    <s v="3"/>
    <n v="0.2"/>
    <x v="1"/>
    <x v="43"/>
  </r>
  <r>
    <x v="2"/>
    <x v="6"/>
    <x v="1"/>
    <x v="4"/>
    <s v="4 = Greater than 10%"/>
    <s v="4"/>
    <n v="0.15"/>
    <x v="1"/>
    <x v="37"/>
  </r>
  <r>
    <x v="2"/>
    <x v="6"/>
    <x v="1"/>
    <x v="5"/>
    <s v="3 = 6-12 mo."/>
    <s v="3"/>
    <n v="0.1"/>
    <x v="1"/>
    <x v="7"/>
  </r>
  <r>
    <x v="2"/>
    <x v="6"/>
    <x v="2"/>
    <x v="6"/>
    <s v="3 = Medium"/>
    <s v="3"/>
    <n v="0.25"/>
    <x v="2"/>
    <x v="12"/>
  </r>
  <r>
    <x v="2"/>
    <x v="6"/>
    <x v="2"/>
    <x v="7"/>
    <s v="3 = Medium"/>
    <s v="3"/>
    <n v="0.23"/>
    <x v="2"/>
    <x v="27"/>
  </r>
  <r>
    <x v="2"/>
    <x v="6"/>
    <x v="2"/>
    <x v="8"/>
    <s v="2 = Low"/>
    <s v="2"/>
    <n v="0.17"/>
    <x v="2"/>
    <x v="42"/>
  </r>
  <r>
    <x v="2"/>
    <x v="6"/>
    <x v="2"/>
    <x v="9"/>
    <s v="3 = Medium"/>
    <s v="3"/>
    <n v="0.15"/>
    <x v="2"/>
    <x v="29"/>
  </r>
  <r>
    <x v="2"/>
    <x v="6"/>
    <x v="2"/>
    <x v="10"/>
    <s v="3 = Medium"/>
    <s v="3"/>
    <n v="0.1"/>
    <x v="2"/>
    <x v="20"/>
  </r>
  <r>
    <x v="2"/>
    <x v="6"/>
    <x v="2"/>
    <x v="11"/>
    <s v="3 = Medium"/>
    <s v="3"/>
    <n v="0.1"/>
    <x v="2"/>
    <x v="20"/>
  </r>
  <r>
    <x v="2"/>
    <x v="6"/>
    <x v="7"/>
    <x v="12"/>
    <s v="4 = High"/>
    <s v="4"/>
    <n v="0.2"/>
    <x v="3"/>
    <x v="3"/>
  </r>
  <r>
    <x v="2"/>
    <x v="6"/>
    <x v="7"/>
    <x v="13"/>
    <s v="4 = High"/>
    <s v="4"/>
    <n v="0.2"/>
    <x v="3"/>
    <x v="3"/>
  </r>
  <r>
    <x v="2"/>
    <x v="6"/>
    <x v="7"/>
    <x v="14"/>
    <s v="2 = Low"/>
    <s v="2"/>
    <n v="0.2"/>
    <x v="3"/>
    <x v="15"/>
  </r>
  <r>
    <x v="2"/>
    <x v="6"/>
    <x v="7"/>
    <x v="15"/>
    <s v="2 = Low"/>
    <s v="2"/>
    <n v="0.2"/>
    <x v="3"/>
    <x v="15"/>
  </r>
  <r>
    <x v="2"/>
    <x v="6"/>
    <x v="7"/>
    <x v="16"/>
    <s v="4 = High"/>
    <s v="4"/>
    <n v="0.15"/>
    <x v="3"/>
    <x v="29"/>
  </r>
  <r>
    <x v="2"/>
    <x v="6"/>
    <x v="7"/>
    <x v="17"/>
    <s v="4 = High"/>
    <s v="4"/>
    <n v="0.05"/>
    <x v="3"/>
    <x v="8"/>
  </r>
  <r>
    <x v="2"/>
    <x v="6"/>
    <x v="4"/>
    <x v="18"/>
    <s v="3 = Medium"/>
    <s v="3"/>
    <n v="0.25"/>
    <x v="4"/>
    <x v="31"/>
  </r>
  <r>
    <x v="2"/>
    <x v="6"/>
    <x v="4"/>
    <x v="19"/>
    <s v="3 = Medium"/>
    <s v="3"/>
    <n v="0.25"/>
    <x v="4"/>
    <x v="31"/>
  </r>
  <r>
    <x v="2"/>
    <x v="6"/>
    <x v="4"/>
    <x v="20"/>
    <s v="3 = Medium"/>
    <s v="3"/>
    <n v="0.2"/>
    <x v="4"/>
    <x v="20"/>
  </r>
  <r>
    <x v="2"/>
    <x v="6"/>
    <x v="4"/>
    <x v="21"/>
    <s v="4 = High"/>
    <s v="4"/>
    <n v="0.2"/>
    <x v="4"/>
    <x v="22"/>
  </r>
  <r>
    <x v="2"/>
    <x v="6"/>
    <x v="4"/>
    <x v="22"/>
    <s v="3 = Medium"/>
    <s v="3"/>
    <n v="0.1"/>
    <x v="4"/>
    <x v="21"/>
  </r>
  <r>
    <x v="2"/>
    <x v="6"/>
    <x v="5"/>
    <x v="23"/>
    <s v="4 = High"/>
    <s v="4"/>
    <n v="1"/>
    <x v="4"/>
    <x v="32"/>
  </r>
  <r>
    <x v="2"/>
    <x v="6"/>
    <x v="6"/>
    <x v="24"/>
    <s v="4 = High"/>
    <s v="4"/>
    <n v="0.4"/>
    <x v="4"/>
    <x v="44"/>
  </r>
  <r>
    <x v="2"/>
    <x v="6"/>
    <x v="6"/>
    <x v="25"/>
    <s v="3 = Medium"/>
    <s v="3"/>
    <n v="0.35"/>
    <x v="4"/>
    <x v="39"/>
  </r>
  <r>
    <x v="2"/>
    <x v="6"/>
    <x v="6"/>
    <x v="26"/>
    <s v="3 = Medium"/>
    <s v="3"/>
    <n v="0.25"/>
    <x v="4"/>
    <x v="3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1B0BEFE-D58A-424A-9355-46DB6E923E3D}" name="PivotTable3" cacheId="0" applyNumberFormats="0" applyBorderFormats="0" applyFontFormats="0" applyPatternFormats="0" applyAlignmentFormats="0" applyWidthHeightFormats="1" dataCaption="Values" updatedVersion="8" minRefreshableVersion="3" showDrill="0" showDataTips="0" useAutoFormatting="1" itemPrintTitles="1" createdVersion="8" indent="0" showHeaders="0" outline="1" outlineData="1" multipleFieldFilters="0">
  <location ref="F12:G47" firstHeaderRow="1" firstDataRow="1" firstDataCol="1"/>
  <pivotFields count="9">
    <pivotField showAll="0">
      <items count="4">
        <item x="0"/>
        <item x="1"/>
        <item x="2"/>
        <item t="default"/>
      </items>
    </pivotField>
    <pivotField showAll="0">
      <items count="8">
        <item h="1" x="5"/>
        <item x="6"/>
        <item h="1" x="0"/>
        <item h="1" x="1"/>
        <item h="1" x="2"/>
        <item h="1" x="3"/>
        <item h="1" x="4"/>
        <item t="default"/>
      </items>
    </pivotField>
    <pivotField axis="axisRow" showAll="0">
      <items count="9">
        <item x="0"/>
        <item x="5"/>
        <item x="4"/>
        <item x="2"/>
        <item x="7"/>
        <item x="3"/>
        <item x="1"/>
        <item x="6"/>
        <item t="default"/>
      </items>
    </pivotField>
    <pivotField axis="axisRow" showAll="0">
      <items count="28">
        <item x="1"/>
        <item x="6"/>
        <item x="8"/>
        <item x="26"/>
        <item x="14"/>
        <item x="0"/>
        <item x="19"/>
        <item x="18"/>
        <item x="23"/>
        <item x="24"/>
        <item x="21"/>
        <item x="10"/>
        <item x="5"/>
        <item x="2"/>
        <item x="4"/>
        <item x="7"/>
        <item x="13"/>
        <item x="12"/>
        <item x="3"/>
        <item x="17"/>
        <item x="16"/>
        <item x="25"/>
        <item x="15"/>
        <item x="20"/>
        <item x="22"/>
        <item x="9"/>
        <item x="11"/>
        <item t="default"/>
      </items>
    </pivotField>
    <pivotField showAll="0"/>
    <pivotField showAll="0"/>
    <pivotField numFmtId="10" showAll="0"/>
    <pivotField numFmtId="10" showAll="0">
      <items count="6">
        <item x="0"/>
        <item x="4"/>
        <item x="3"/>
        <item x="2"/>
        <item x="1"/>
        <item t="default"/>
      </items>
    </pivotField>
    <pivotField dataField="1" numFmtId="10" showAll="0">
      <items count="46">
        <item x="2"/>
        <item x="25"/>
        <item x="17"/>
        <item x="19"/>
        <item x="24"/>
        <item x="8"/>
        <item x="21"/>
        <item x="6"/>
        <item x="16"/>
        <item x="9"/>
        <item x="35"/>
        <item x="5"/>
        <item x="4"/>
        <item x="15"/>
        <item x="20"/>
        <item x="18"/>
        <item x="42"/>
        <item x="23"/>
        <item x="31"/>
        <item x="22"/>
        <item x="29"/>
        <item x="7"/>
        <item x="13"/>
        <item x="30"/>
        <item x="14"/>
        <item x="39"/>
        <item x="3"/>
        <item x="33"/>
        <item x="11"/>
        <item x="28"/>
        <item x="27"/>
        <item x="34"/>
        <item x="10"/>
        <item x="12"/>
        <item x="44"/>
        <item x="37"/>
        <item x="43"/>
        <item x="40"/>
        <item x="0"/>
        <item x="36"/>
        <item x="26"/>
        <item x="38"/>
        <item x="1"/>
        <item x="32"/>
        <item x="41"/>
        <item t="default"/>
      </items>
    </pivotField>
  </pivotFields>
  <rowFields count="2">
    <field x="2"/>
    <field x="3"/>
  </rowFields>
  <rowItems count="35">
    <i>
      <x/>
    </i>
    <i r="1">
      <x v="5"/>
    </i>
    <i>
      <x v="1"/>
    </i>
    <i r="1">
      <x v="8"/>
    </i>
    <i>
      <x v="2"/>
    </i>
    <i r="1">
      <x v="6"/>
    </i>
    <i r="1">
      <x v="7"/>
    </i>
    <i r="1">
      <x v="10"/>
    </i>
    <i r="1">
      <x v="23"/>
    </i>
    <i r="1">
      <x v="24"/>
    </i>
    <i>
      <x v="3"/>
    </i>
    <i r="1">
      <x v="1"/>
    </i>
    <i r="1">
      <x v="2"/>
    </i>
    <i r="1">
      <x v="11"/>
    </i>
    <i r="1">
      <x v="15"/>
    </i>
    <i r="1">
      <x v="25"/>
    </i>
    <i r="1">
      <x v="26"/>
    </i>
    <i>
      <x v="4"/>
    </i>
    <i r="1">
      <x v="4"/>
    </i>
    <i r="1">
      <x v="16"/>
    </i>
    <i r="1">
      <x v="17"/>
    </i>
    <i r="1">
      <x v="19"/>
    </i>
    <i r="1">
      <x v="20"/>
    </i>
    <i r="1">
      <x v="22"/>
    </i>
    <i>
      <x v="6"/>
    </i>
    <i r="1">
      <x/>
    </i>
    <i r="1">
      <x v="12"/>
    </i>
    <i r="1">
      <x v="13"/>
    </i>
    <i r="1">
      <x v="14"/>
    </i>
    <i r="1">
      <x v="18"/>
    </i>
    <i>
      <x v="7"/>
    </i>
    <i r="1">
      <x v="3"/>
    </i>
    <i r="1">
      <x v="9"/>
    </i>
    <i r="1">
      <x v="21"/>
    </i>
    <i t="grand">
      <x/>
    </i>
  </rowItems>
  <colItems count="1">
    <i/>
  </colItems>
  <dataFields count="1">
    <dataField name="Wgtd. Score" fld="8" baseField="2" baseItem="0" numFmtId="10"/>
  </dataFields>
  <pivotTableStyleInfo name="PivotStyleLight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FCBD447-C961-4EE9-B166-10983C52D849}" name="PivotTable2" cacheId="0" applyNumberFormats="0" applyBorderFormats="0" applyFontFormats="0" applyPatternFormats="0" applyAlignmentFormats="0" applyWidthHeightFormats="1" dataCaption="Values" updatedVersion="8" minRefreshableVersion="3" showDrill="0" useAutoFormatting="1" colGrandTotals="0" itemPrintTitles="1" createdVersion="8" indent="0" showHeaders="0" outline="1" outlineData="1" multipleFieldFilters="0">
  <location ref="C12:D47" firstHeaderRow="1" firstDataRow="1" firstDataCol="1"/>
  <pivotFields count="9">
    <pivotField multipleItemSelectionAllowed="1" showAll="0" defaultSubtotal="0">
      <items count="3">
        <item x="0"/>
        <item x="1"/>
        <item x="2"/>
      </items>
    </pivotField>
    <pivotField showAll="0" defaultSubtotal="0">
      <items count="7">
        <item h="1" x="5"/>
        <item h="1" x="6"/>
        <item h="1" x="0"/>
        <item h="1" x="1"/>
        <item h="1" x="2"/>
        <item h="1" x="3"/>
        <item x="4"/>
      </items>
    </pivotField>
    <pivotField axis="axisRow" showAll="0" defaultSubtotal="0">
      <items count="8">
        <item x="0"/>
        <item x="5"/>
        <item x="4"/>
        <item x="2"/>
        <item x="7"/>
        <item x="3"/>
        <item x="1"/>
        <item x="6"/>
      </items>
    </pivotField>
    <pivotField axis="axisRow" showAll="0" defaultSubtotal="0">
      <items count="27">
        <item x="1"/>
        <item x="6"/>
        <item x="8"/>
        <item x="26"/>
        <item x="14"/>
        <item x="0"/>
        <item x="19"/>
        <item x="18"/>
        <item x="23"/>
        <item x="24"/>
        <item x="21"/>
        <item x="10"/>
        <item x="5"/>
        <item x="2"/>
        <item x="4"/>
        <item x="7"/>
        <item x="13"/>
        <item x="12"/>
        <item x="3"/>
        <item x="17"/>
        <item x="16"/>
        <item x="25"/>
        <item x="15"/>
        <item x="20"/>
        <item x="22"/>
        <item x="9"/>
        <item x="11"/>
      </items>
    </pivotField>
    <pivotField showAll="0" defaultSubtotal="0"/>
    <pivotField showAll="0" defaultSubtotal="0"/>
    <pivotField numFmtId="10" showAll="0" defaultSubtotal="0"/>
    <pivotField numFmtId="10" showAll="0" defaultSubtotal="0">
      <items count="5">
        <item x="0"/>
        <item x="4"/>
        <item x="3"/>
        <item x="2"/>
        <item x="1"/>
      </items>
    </pivotField>
    <pivotField dataField="1" numFmtId="10" showAll="0" defaultSubtotal="0"/>
  </pivotFields>
  <rowFields count="2">
    <field x="2"/>
    <field x="3"/>
  </rowFields>
  <rowItems count="35">
    <i>
      <x/>
    </i>
    <i r="1">
      <x v="5"/>
    </i>
    <i>
      <x v="1"/>
    </i>
    <i r="1">
      <x v="8"/>
    </i>
    <i>
      <x v="2"/>
    </i>
    <i r="1">
      <x v="6"/>
    </i>
    <i r="1">
      <x v="7"/>
    </i>
    <i r="1">
      <x v="10"/>
    </i>
    <i r="1">
      <x v="23"/>
    </i>
    <i r="1">
      <x v="24"/>
    </i>
    <i>
      <x v="3"/>
    </i>
    <i r="1">
      <x v="1"/>
    </i>
    <i r="1">
      <x v="2"/>
    </i>
    <i r="1">
      <x v="11"/>
    </i>
    <i r="1">
      <x v="15"/>
    </i>
    <i r="1">
      <x v="25"/>
    </i>
    <i r="1">
      <x v="26"/>
    </i>
    <i>
      <x v="4"/>
    </i>
    <i r="1">
      <x v="4"/>
    </i>
    <i r="1">
      <x v="16"/>
    </i>
    <i r="1">
      <x v="17"/>
    </i>
    <i r="1">
      <x v="19"/>
    </i>
    <i r="1">
      <x v="20"/>
    </i>
    <i r="1">
      <x v="22"/>
    </i>
    <i>
      <x v="6"/>
    </i>
    <i r="1">
      <x/>
    </i>
    <i r="1">
      <x v="12"/>
    </i>
    <i r="1">
      <x v="13"/>
    </i>
    <i r="1">
      <x v="14"/>
    </i>
    <i r="1">
      <x v="18"/>
    </i>
    <i>
      <x v="7"/>
    </i>
    <i r="1">
      <x v="3"/>
    </i>
    <i r="1">
      <x v="9"/>
    </i>
    <i r="1">
      <x v="21"/>
    </i>
    <i t="grand">
      <x/>
    </i>
  </rowItems>
  <colItems count="1">
    <i/>
  </colItems>
  <dataFields count="1">
    <dataField name="Wgtd. Score" fld="8" baseField="2" baseItem="0" numFmtId="10"/>
  </dataFields>
  <pivotTableStyleInfo name="PivotStyleLight2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CA81C65-9266-402A-A663-AC6FA048975C}" name="PivotTable4" cacheId="0" applyNumberFormats="0" applyBorderFormats="0" applyFontFormats="0" applyPatternFormats="0" applyAlignmentFormats="0" applyWidthHeightFormats="1" dataCaption="Values" updatedVersion="8" minRefreshableVersion="3" showDrill="0" showDataTips="0" useAutoFormatting="1" itemPrintTitles="1" createdVersion="8" indent="0" showHeaders="0" outline="1" outlineData="1" multipleFieldFilters="0">
  <location ref="I12:J47" firstHeaderRow="1" firstDataRow="1" firstDataCol="1"/>
  <pivotFields count="9">
    <pivotField showAll="0">
      <items count="4">
        <item x="0"/>
        <item x="1"/>
        <item x="2"/>
        <item t="default"/>
      </items>
    </pivotField>
    <pivotField showAll="0">
      <items count="8">
        <item h="1" x="5"/>
        <item h="1" x="6"/>
        <item h="1" x="0"/>
        <item h="1" x="1"/>
        <item x="2"/>
        <item h="1" x="3"/>
        <item h="1" x="4"/>
        <item t="default"/>
      </items>
    </pivotField>
    <pivotField axis="axisRow" showAll="0">
      <items count="9">
        <item x="0"/>
        <item x="5"/>
        <item x="4"/>
        <item x="2"/>
        <item x="7"/>
        <item x="3"/>
        <item x="1"/>
        <item x="6"/>
        <item t="default"/>
      </items>
    </pivotField>
    <pivotField axis="axisRow" showAll="0">
      <items count="28">
        <item x="1"/>
        <item x="6"/>
        <item x="8"/>
        <item x="26"/>
        <item x="14"/>
        <item x="0"/>
        <item x="19"/>
        <item x="18"/>
        <item x="23"/>
        <item x="24"/>
        <item x="21"/>
        <item x="10"/>
        <item x="5"/>
        <item x="2"/>
        <item x="4"/>
        <item x="7"/>
        <item x="13"/>
        <item x="12"/>
        <item x="3"/>
        <item x="17"/>
        <item x="16"/>
        <item x="25"/>
        <item x="15"/>
        <item x="20"/>
        <item x="22"/>
        <item x="9"/>
        <item x="11"/>
        <item t="default"/>
      </items>
    </pivotField>
    <pivotField showAll="0"/>
    <pivotField showAll="0"/>
    <pivotField numFmtId="10" showAll="0"/>
    <pivotField numFmtId="10" showAll="0"/>
    <pivotField dataField="1" numFmtId="10" showAll="0"/>
  </pivotFields>
  <rowFields count="2">
    <field x="2"/>
    <field x="3"/>
  </rowFields>
  <rowItems count="35">
    <i>
      <x/>
    </i>
    <i r="1">
      <x v="5"/>
    </i>
    <i>
      <x v="1"/>
    </i>
    <i r="1">
      <x v="8"/>
    </i>
    <i>
      <x v="2"/>
    </i>
    <i r="1">
      <x v="6"/>
    </i>
    <i r="1">
      <x v="7"/>
    </i>
    <i r="1">
      <x v="10"/>
    </i>
    <i r="1">
      <x v="23"/>
    </i>
    <i r="1">
      <x v="24"/>
    </i>
    <i>
      <x v="3"/>
    </i>
    <i r="1">
      <x v="1"/>
    </i>
    <i r="1">
      <x v="2"/>
    </i>
    <i r="1">
      <x v="11"/>
    </i>
    <i r="1">
      <x v="15"/>
    </i>
    <i r="1">
      <x v="25"/>
    </i>
    <i r="1">
      <x v="26"/>
    </i>
    <i>
      <x v="4"/>
    </i>
    <i r="1">
      <x v="4"/>
    </i>
    <i r="1">
      <x v="16"/>
    </i>
    <i r="1">
      <x v="17"/>
    </i>
    <i r="1">
      <x v="19"/>
    </i>
    <i r="1">
      <x v="20"/>
    </i>
    <i r="1">
      <x v="22"/>
    </i>
    <i>
      <x v="6"/>
    </i>
    <i r="1">
      <x/>
    </i>
    <i r="1">
      <x v="12"/>
    </i>
    <i r="1">
      <x v="13"/>
    </i>
    <i r="1">
      <x v="14"/>
    </i>
    <i r="1">
      <x v="18"/>
    </i>
    <i>
      <x v="7"/>
    </i>
    <i r="1">
      <x v="3"/>
    </i>
    <i r="1">
      <x v="9"/>
    </i>
    <i r="1">
      <x v="21"/>
    </i>
    <i t="grand">
      <x/>
    </i>
  </rowItems>
  <colItems count="1">
    <i/>
  </colItems>
  <dataFields count="1">
    <dataField name="Sum of Column1" fld="8" baseField="3" baseItem="8" numFmtId="10"/>
  </dataFields>
  <pivotTableStyleInfo name="PivotStyleLight1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ject_Name" xr10:uid="{65CE7AB1-BFCE-44A4-AAD1-438B1CC8EAC5}" sourceName="Project Name">
  <pivotTables>
    <pivotTable tabId="15" name="PivotTable2"/>
  </pivotTables>
  <data>
    <tabular pivotCacheId="2134834061">
      <items count="7">
        <i x="5"/>
        <i x="6"/>
        <i x="0"/>
        <i x="1"/>
        <i x="2"/>
        <i x="3"/>
        <i x="4"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ject_Type" xr10:uid="{3C3BCC0E-4AEF-4EE1-9C59-F03BC34AFD71}" sourceName="Project Type">
  <pivotTables>
    <pivotTable tabId="15" name="PivotTable2"/>
  </pivotTables>
  <data>
    <tabular pivotCacheId="2134834061">
      <items count="3">
        <i x="0" s="1"/>
        <i x="1" s="1" nd="1"/>
        <i x="2"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ject_Name1" xr10:uid="{FB51122D-3AC6-4731-ADF4-65C9E1012889}" sourceName="Project Name">
  <pivotTables>
    <pivotTable tabId="15" name="PivotTable3"/>
  </pivotTables>
  <data>
    <tabular pivotCacheId="2134834061">
      <items count="7">
        <i x="5"/>
        <i x="6" s="1"/>
        <i x="0"/>
        <i x="1"/>
        <i x="2"/>
        <i x="3"/>
        <i x="4"/>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ject_Type1" xr10:uid="{D3693722-0813-48DE-B231-8AC0CF9EE64E}" sourceName="Project Type">
  <pivotTables>
    <pivotTable tabId="15" name="PivotTable3"/>
  </pivotTables>
  <data>
    <tabular pivotCacheId="2134834061">
      <items count="3">
        <i x="2" s="1"/>
        <i x="0" s="1" nd="1"/>
        <i x="1" s="1" nd="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ject_Name2" xr10:uid="{E2784310-95D1-46C6-A41B-87E002F31470}" sourceName="Project Name">
  <pivotTables>
    <pivotTable tabId="15" name="PivotTable4"/>
  </pivotTables>
  <data>
    <tabular pivotCacheId="2134834061">
      <items count="7">
        <i x="5"/>
        <i x="6"/>
        <i x="0"/>
        <i x="1"/>
        <i x="2" s="1"/>
        <i x="3"/>
        <i x="4"/>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ject_Type2" xr10:uid="{59F92ACD-F4AA-4334-8B7C-F84F613C2840}" sourceName="Project Type">
  <pivotTables>
    <pivotTable tabId="15" name="PivotTable4"/>
  </pivotTables>
  <data>
    <tabular pivotCacheId="2134834061">
      <items count="3">
        <i x="1" s="1"/>
        <i x="0" s="1" nd="1"/>
        <i x="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ject Name" xr10:uid="{24C006AD-C2B8-4061-B109-255A7D5D8D71}" cache="Slicer_Project_Name" caption="Project Name" columnCount="3" showCaption="0" style="SlicerStyleDark1 2" rowHeight="182880"/>
  <slicer name="Project Type" xr10:uid="{4945BBEA-4720-4537-9B54-4182E486153B}" cache="Slicer_Project_Type" caption="Project Type" columnCount="3" showCaption="0" rowHeight="241300"/>
  <slicer name="Project Name 1" xr10:uid="{B34B0DCC-449A-4C8E-91BD-87420CB08FC7}" cache="Slicer_Project_Name1" caption="Project Name" columnCount="3" showCaption="0" style="SlicerStyleDark1 2" rowHeight="182880"/>
  <slicer name="Project Type 1" xr10:uid="{130ECE7F-F627-4BCA-88FE-48CC4A09C297}" cache="Slicer_Project_Type1" caption="Project Type" columnCount="3" showCaption="0" style="SlicerStyleLight2" rowHeight="241300"/>
  <slicer name="Project Name 2" xr10:uid="{0C2BD873-126F-48C8-9128-063F3A2F5754}" cache="Slicer_Project_Name2" caption="Project Name" columnCount="3" showCaption="0" style="SlicerStyleDark1 2" rowHeight="182880"/>
  <slicer name="Project Type 2" xr10:uid="{EC689373-78AB-47F3-A632-5D1D02110E3E}" cache="Slicer_Project_Type2" caption="Project Type" columnCount="3" showCaption="0" style="SlicerStyleLight4"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C4E1924-E030-484A-8741-8E3A9C65AE54}" name="Table12" displayName="Table12" ref="B3:J192" totalsRowShown="0" headerRowDxfId="13">
  <autoFilter ref="B3:J192" xr:uid="{7C4E1924-E030-484A-8741-8E3A9C65AE54}"/>
  <tableColumns count="9">
    <tableColumn id="1" xr3:uid="{BA2A027C-E2ED-4F74-873A-F9D008BBBF21}" name="Project Type"/>
    <tableColumn id="2" xr3:uid="{B0569AC9-B812-4BFC-81E8-57EE12B8A5C4}" name="Project Name"/>
    <tableColumn id="3" xr3:uid="{3F366769-28A1-4703-A3FE-F8B9E8BB687B}" name="CRITERIA"/>
    <tableColumn id="4" xr3:uid="{28F99A4C-CBD6-45AB-8AB1-D2B5F151AC39}" name="FACTORS"/>
    <tableColumn id="5" xr3:uid="{00357CE3-9ACD-42E6-BF76-B4B7796F84FA}" name="Scoring Cue (Select)"/>
    <tableColumn id="6" xr3:uid="{C186F5D0-6B6F-4B3D-B99F-708D62D4F5CE}" name="Score"/>
    <tableColumn id="7" xr3:uid="{4B4B7DFD-5172-4365-BAD1-1C484AA2C1E1}" name="Weight" dataDxfId="12"/>
    <tableColumn id="8" xr3:uid="{937BDD4D-540B-4DCC-9190-45033D8E90CC}" name="Weighted Score" dataDxfId="11"/>
    <tableColumn id="9" xr3:uid="{C2BE060A-99D4-44E2-BC31-C78A95A265EC}" name="Column1" dataDxfId="10" dataCellStyle="Percent"/>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microsoft.com/office/2007/relationships/slicer" Target="../slicers/slicer1.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9E44A-E3DD-46C1-9C91-3C529C511A69}">
  <dimension ref="S17:U27"/>
  <sheetViews>
    <sheetView workbookViewId="0">
      <selection activeCell="Q7" sqref="Q7"/>
    </sheetView>
  </sheetViews>
  <sheetFormatPr defaultRowHeight="14.4" x14ac:dyDescent="0.3"/>
  <sheetData>
    <row r="17" spans="19:21" x14ac:dyDescent="0.3">
      <c r="U17" s="148">
        <v>3.7499999999999999E-2</v>
      </c>
    </row>
    <row r="18" spans="19:21" x14ac:dyDescent="0.3">
      <c r="S18" s="147">
        <f>1/4*1*0.15</f>
        <v>3.7499999999999999E-2</v>
      </c>
      <c r="U18" s="148">
        <v>0.105</v>
      </c>
    </row>
    <row r="19" spans="19:21" x14ac:dyDescent="0.3">
      <c r="S19">
        <f>1/4*3*0.14</f>
        <v>0.10500000000000001</v>
      </c>
      <c r="U19" s="148">
        <v>9.7500000000000003E-2</v>
      </c>
    </row>
    <row r="20" spans="19:21" x14ac:dyDescent="0.3">
      <c r="U20" s="148">
        <v>0.06</v>
      </c>
    </row>
    <row r="21" spans="19:21" x14ac:dyDescent="0.3">
      <c r="U21" s="148">
        <v>2.5000000000000001E-2</v>
      </c>
    </row>
    <row r="22" spans="19:21" x14ac:dyDescent="0.3">
      <c r="U22" s="148">
        <v>0.02</v>
      </c>
    </row>
    <row r="23" spans="19:21" x14ac:dyDescent="0.3">
      <c r="U23" s="148">
        <v>0.04</v>
      </c>
    </row>
    <row r="24" spans="19:21" x14ac:dyDescent="0.3">
      <c r="U24" s="148">
        <v>0.06</v>
      </c>
    </row>
    <row r="25" spans="19:21" x14ac:dyDescent="0.3">
      <c r="U25" s="148">
        <v>1.7500000000000002E-2</v>
      </c>
    </row>
    <row r="26" spans="19:21" x14ac:dyDescent="0.3">
      <c r="U26" s="148">
        <v>1.2500000000000001E-2</v>
      </c>
    </row>
    <row r="27" spans="19:21" x14ac:dyDescent="0.3">
      <c r="U27" s="148">
        <f>SUM(U17:U26)</f>
        <v>0.47500000000000003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CCF19-622D-4CE0-B63A-DC41B7005C11}">
  <sheetPr>
    <tabColor theme="3"/>
  </sheetPr>
  <dimension ref="B1:S82"/>
  <sheetViews>
    <sheetView showGridLines="0" showRowColHeaders="0" zoomScaleNormal="100" workbookViewId="0">
      <selection activeCell="E11" sqref="E11"/>
    </sheetView>
  </sheetViews>
  <sheetFormatPr defaultRowHeight="14.4" x14ac:dyDescent="0.3"/>
  <cols>
    <col min="2" max="2" width="14.5546875" customWidth="1"/>
    <col min="3" max="3" width="63" bestFit="1" customWidth="1"/>
    <col min="4" max="4" width="1.5546875" customWidth="1"/>
    <col min="5" max="5" width="10.5546875" customWidth="1"/>
    <col min="6" max="6" width="1.5546875" customWidth="1"/>
    <col min="7" max="7" width="13" customWidth="1"/>
    <col min="8" max="8" width="22.5546875" customWidth="1"/>
    <col min="9" max="9" width="18.88671875" customWidth="1"/>
    <col min="10" max="10" width="20.5546875" customWidth="1"/>
    <col min="11" max="11" width="21.21875" bestFit="1" customWidth="1"/>
  </cols>
  <sheetData>
    <row r="1" spans="2:19" ht="23.4" x14ac:dyDescent="0.45">
      <c r="B1" s="243" t="s">
        <v>184</v>
      </c>
    </row>
    <row r="3" spans="2:19" x14ac:dyDescent="0.3">
      <c r="S3" s="1"/>
    </row>
    <row r="4" spans="2:19" x14ac:dyDescent="0.3">
      <c r="O4" s="1"/>
      <c r="S4" s="1"/>
    </row>
    <row r="5" spans="2:19" x14ac:dyDescent="0.3">
      <c r="C5" s="156"/>
      <c r="E5" s="170" t="s">
        <v>0</v>
      </c>
      <c r="S5" s="1"/>
    </row>
    <row r="6" spans="2:19" s="1" customFormat="1" ht="18" customHeight="1" x14ac:dyDescent="0.3">
      <c r="B6" s="266" t="s">
        <v>172</v>
      </c>
      <c r="C6" s="169" t="s">
        <v>19</v>
      </c>
      <c r="D6"/>
      <c r="E6" s="375">
        <v>0.05</v>
      </c>
      <c r="R6"/>
    </row>
    <row r="7" spans="2:19" s="1" customFormat="1" ht="18" customHeight="1" x14ac:dyDescent="0.3">
      <c r="B7" s="266"/>
      <c r="C7" s="169" t="s">
        <v>20</v>
      </c>
      <c r="D7"/>
      <c r="E7" s="375">
        <v>0.3</v>
      </c>
    </row>
    <row r="8" spans="2:19" s="1" customFormat="1" ht="18" customHeight="1" x14ac:dyDescent="0.3">
      <c r="B8" s="266"/>
      <c r="C8" s="169" t="s">
        <v>21</v>
      </c>
      <c r="D8"/>
      <c r="E8" s="375">
        <v>0.2</v>
      </c>
    </row>
    <row r="9" spans="2:19" s="1" customFormat="1" ht="18" customHeight="1" x14ac:dyDescent="0.3">
      <c r="B9" s="266"/>
      <c r="C9" s="169" t="s">
        <v>114</v>
      </c>
      <c r="D9"/>
      <c r="E9" s="375">
        <v>0.15</v>
      </c>
    </row>
    <row r="10" spans="2:19" s="1" customFormat="1" ht="18" customHeight="1" x14ac:dyDescent="0.3">
      <c r="B10" s="266"/>
      <c r="C10" s="169" t="s">
        <v>23</v>
      </c>
      <c r="D10"/>
      <c r="E10" s="375">
        <v>0.1</v>
      </c>
    </row>
    <row r="11" spans="2:19" s="1" customFormat="1" ht="18" customHeight="1" x14ac:dyDescent="0.3">
      <c r="B11" s="266"/>
      <c r="C11" s="169" t="s">
        <v>48</v>
      </c>
      <c r="D11"/>
      <c r="E11" s="375">
        <v>0.1</v>
      </c>
      <c r="R11"/>
    </row>
    <row r="12" spans="2:19" s="1" customFormat="1" ht="18" customHeight="1" x14ac:dyDescent="0.3">
      <c r="B12" s="266"/>
      <c r="C12" s="169" t="s">
        <v>24</v>
      </c>
      <c r="D12"/>
      <c r="E12" s="375">
        <v>0.1</v>
      </c>
      <c r="R12"/>
    </row>
    <row r="13" spans="2:19" x14ac:dyDescent="0.3">
      <c r="E13" s="168" t="s">
        <v>1</v>
      </c>
      <c r="H13" s="1"/>
    </row>
    <row r="14" spans="2:19" ht="18" customHeight="1" x14ac:dyDescent="0.3">
      <c r="E14" s="3">
        <f>SUM(E6:E12)</f>
        <v>1</v>
      </c>
      <c r="H14" s="1"/>
    </row>
    <row r="15" spans="2:19" ht="18" customHeight="1" x14ac:dyDescent="0.3">
      <c r="H15" s="1"/>
    </row>
    <row r="17" spans="2:18" x14ac:dyDescent="0.3">
      <c r="E17" s="183" t="s">
        <v>0</v>
      </c>
      <c r="G17" s="193" t="s">
        <v>174</v>
      </c>
      <c r="H17" s="182"/>
      <c r="I17" s="182"/>
      <c r="J17" s="182"/>
      <c r="K17" s="182"/>
    </row>
    <row r="18" spans="2:18" ht="30" customHeight="1" x14ac:dyDescent="0.3">
      <c r="B18" s="209" t="s">
        <v>179</v>
      </c>
      <c r="C18" s="171" t="s">
        <v>181</v>
      </c>
      <c r="D18" s="1"/>
      <c r="E18" s="376">
        <v>1</v>
      </c>
      <c r="F18" s="1"/>
      <c r="G18" s="245" t="s">
        <v>120</v>
      </c>
      <c r="H18" s="246" t="s">
        <v>147</v>
      </c>
      <c r="I18" s="246" t="s">
        <v>148</v>
      </c>
      <c r="J18" s="246" t="s">
        <v>149</v>
      </c>
      <c r="K18" s="247" t="s">
        <v>150</v>
      </c>
    </row>
    <row r="23" spans="2:18" x14ac:dyDescent="0.3">
      <c r="E23" s="184" t="s">
        <v>0</v>
      </c>
      <c r="G23" s="194" t="s">
        <v>174</v>
      </c>
      <c r="H23" s="185"/>
      <c r="I23" s="185"/>
      <c r="J23" s="185"/>
      <c r="K23" s="185"/>
    </row>
    <row r="24" spans="2:18" x14ac:dyDescent="0.3">
      <c r="B24" s="267" t="s">
        <v>173</v>
      </c>
      <c r="C24" s="172" t="s">
        <v>28</v>
      </c>
      <c r="D24" s="1"/>
      <c r="E24" s="377">
        <v>0.05</v>
      </c>
      <c r="F24" s="1"/>
      <c r="G24" s="205" t="s">
        <v>120</v>
      </c>
      <c r="H24" s="176" t="s">
        <v>144</v>
      </c>
      <c r="I24" s="176" t="s">
        <v>134</v>
      </c>
      <c r="J24" s="176" t="s">
        <v>130</v>
      </c>
      <c r="K24" s="177" t="s">
        <v>129</v>
      </c>
    </row>
    <row r="25" spans="2:18" s="1" customFormat="1" ht="18" customHeight="1" x14ac:dyDescent="0.3">
      <c r="B25" s="267"/>
      <c r="C25" s="173" t="s">
        <v>29</v>
      </c>
      <c r="E25" s="378">
        <v>0.5</v>
      </c>
      <c r="G25" s="206" t="s">
        <v>120</v>
      </c>
      <c r="H25" s="178" t="s">
        <v>128</v>
      </c>
      <c r="I25" s="178" t="s">
        <v>126</v>
      </c>
      <c r="J25" s="178" t="s">
        <v>127</v>
      </c>
      <c r="K25" s="179" t="s">
        <v>145</v>
      </c>
      <c r="R25"/>
    </row>
    <row r="26" spans="2:18" s="1" customFormat="1" ht="18" customHeight="1" x14ac:dyDescent="0.3">
      <c r="B26" s="267"/>
      <c r="C26" s="173" t="s">
        <v>30</v>
      </c>
      <c r="E26" s="378">
        <v>0.2</v>
      </c>
      <c r="G26" s="206" t="s">
        <v>120</v>
      </c>
      <c r="H26" s="178" t="s">
        <v>135</v>
      </c>
      <c r="I26" s="178" t="s">
        <v>133</v>
      </c>
      <c r="J26" s="178" t="s">
        <v>132</v>
      </c>
      <c r="K26" s="179" t="s">
        <v>131</v>
      </c>
      <c r="R26"/>
    </row>
    <row r="27" spans="2:18" s="1" customFormat="1" ht="18" customHeight="1" x14ac:dyDescent="0.3">
      <c r="B27" s="267"/>
      <c r="C27" s="173" t="s">
        <v>31</v>
      </c>
      <c r="E27" s="378">
        <v>0.15</v>
      </c>
      <c r="G27" s="206" t="s">
        <v>120</v>
      </c>
      <c r="H27" s="178" t="s">
        <v>136</v>
      </c>
      <c r="I27" s="178" t="s">
        <v>137</v>
      </c>
      <c r="J27" s="178" t="s">
        <v>138</v>
      </c>
      <c r="K27" s="179" t="s">
        <v>139</v>
      </c>
      <c r="R27"/>
    </row>
    <row r="28" spans="2:18" s="1" customFormat="1" ht="18" customHeight="1" x14ac:dyDescent="0.3">
      <c r="B28" s="268"/>
      <c r="C28" s="174" t="s">
        <v>32</v>
      </c>
      <c r="E28" s="379">
        <v>0.1</v>
      </c>
      <c r="G28" s="207" t="s">
        <v>120</v>
      </c>
      <c r="H28" s="180" t="s">
        <v>143</v>
      </c>
      <c r="I28" s="180" t="s">
        <v>142</v>
      </c>
      <c r="J28" s="180" t="s">
        <v>141</v>
      </c>
      <c r="K28" s="181" t="s">
        <v>140</v>
      </c>
      <c r="R28"/>
    </row>
    <row r="29" spans="2:18" s="1" customFormat="1" x14ac:dyDescent="0.3">
      <c r="E29" s="168" t="s">
        <v>1</v>
      </c>
      <c r="F29"/>
      <c r="G29"/>
      <c r="H29"/>
      <c r="I29"/>
      <c r="J29"/>
      <c r="K29"/>
      <c r="R29"/>
    </row>
    <row r="30" spans="2:18" x14ac:dyDescent="0.3">
      <c r="C30" s="1"/>
      <c r="D30" s="1"/>
      <c r="E30" s="175">
        <f>SUM(E24:E28)</f>
        <v>1</v>
      </c>
    </row>
    <row r="34" spans="2:11" x14ac:dyDescent="0.3">
      <c r="E34" s="190" t="s">
        <v>0</v>
      </c>
      <c r="G34" s="192" t="s">
        <v>174</v>
      </c>
      <c r="H34" s="191"/>
      <c r="I34" s="191"/>
      <c r="J34" s="191"/>
      <c r="K34" s="191"/>
    </row>
    <row r="35" spans="2:11" x14ac:dyDescent="0.3">
      <c r="B35" s="269" t="s">
        <v>175</v>
      </c>
      <c r="C35" s="186" t="s">
        <v>121</v>
      </c>
      <c r="D35" s="1"/>
      <c r="E35" s="380">
        <v>0.25</v>
      </c>
      <c r="F35" s="1"/>
      <c r="G35" s="248" t="s">
        <v>120</v>
      </c>
      <c r="H35" s="249" t="s">
        <v>166</v>
      </c>
      <c r="I35" s="249" t="s">
        <v>167</v>
      </c>
      <c r="J35" s="249" t="s">
        <v>169</v>
      </c>
      <c r="K35" s="250" t="s">
        <v>168</v>
      </c>
    </row>
    <row r="36" spans="2:11" x14ac:dyDescent="0.3">
      <c r="B36" s="269"/>
      <c r="C36" s="187" t="s">
        <v>76</v>
      </c>
      <c r="D36" s="1"/>
      <c r="E36" s="381">
        <v>0.23</v>
      </c>
      <c r="F36" s="1"/>
      <c r="G36" s="251" t="s">
        <v>120</v>
      </c>
      <c r="H36" s="252" t="s">
        <v>166</v>
      </c>
      <c r="I36" s="252" t="s">
        <v>167</v>
      </c>
      <c r="J36" s="252" t="s">
        <v>169</v>
      </c>
      <c r="K36" s="253" t="s">
        <v>168</v>
      </c>
    </row>
    <row r="37" spans="2:11" x14ac:dyDescent="0.3">
      <c r="B37" s="269"/>
      <c r="C37" s="187" t="s">
        <v>77</v>
      </c>
      <c r="D37" s="1"/>
      <c r="E37" s="381">
        <v>0.17</v>
      </c>
      <c r="F37" s="1"/>
      <c r="G37" s="251" t="s">
        <v>120</v>
      </c>
      <c r="H37" s="252" t="s">
        <v>166</v>
      </c>
      <c r="I37" s="252" t="s">
        <v>167</v>
      </c>
      <c r="J37" s="252" t="s">
        <v>169</v>
      </c>
      <c r="K37" s="253" t="s">
        <v>168</v>
      </c>
    </row>
    <row r="38" spans="2:11" x14ac:dyDescent="0.3">
      <c r="B38" s="269"/>
      <c r="C38" s="187" t="s">
        <v>122</v>
      </c>
      <c r="D38" s="1"/>
      <c r="E38" s="381">
        <v>0.15</v>
      </c>
      <c r="F38" s="1"/>
      <c r="G38" s="251" t="s">
        <v>120</v>
      </c>
      <c r="H38" s="252" t="s">
        <v>147</v>
      </c>
      <c r="I38" s="252" t="s">
        <v>148</v>
      </c>
      <c r="J38" s="252" t="s">
        <v>149</v>
      </c>
      <c r="K38" s="253" t="s">
        <v>150</v>
      </c>
    </row>
    <row r="39" spans="2:11" x14ac:dyDescent="0.3">
      <c r="B39" s="269"/>
      <c r="C39" s="188" t="s">
        <v>123</v>
      </c>
      <c r="D39" s="1"/>
      <c r="E39" s="382">
        <v>0.1</v>
      </c>
      <c r="F39" s="1"/>
      <c r="G39" s="254" t="s">
        <v>120</v>
      </c>
      <c r="H39" s="255" t="s">
        <v>147</v>
      </c>
      <c r="I39" s="255" t="s">
        <v>148</v>
      </c>
      <c r="J39" s="255" t="s">
        <v>149</v>
      </c>
      <c r="K39" s="256" t="s">
        <v>150</v>
      </c>
    </row>
    <row r="40" spans="2:11" x14ac:dyDescent="0.3">
      <c r="B40" s="269"/>
      <c r="C40" s="187" t="s">
        <v>36</v>
      </c>
      <c r="D40" s="1"/>
      <c r="E40" s="382">
        <v>0.1</v>
      </c>
      <c r="G40" s="251" t="s">
        <v>120</v>
      </c>
      <c r="H40" s="252" t="s">
        <v>147</v>
      </c>
      <c r="I40" s="252" t="s">
        <v>148</v>
      </c>
      <c r="J40" s="252" t="s">
        <v>149</v>
      </c>
      <c r="K40" s="253" t="s">
        <v>150</v>
      </c>
    </row>
    <row r="41" spans="2:11" x14ac:dyDescent="0.3">
      <c r="C41" s="1"/>
      <c r="D41" s="1"/>
      <c r="E41" s="168" t="s">
        <v>1</v>
      </c>
    </row>
    <row r="42" spans="2:11" x14ac:dyDescent="0.3">
      <c r="E42" s="189">
        <f>SUM(E35:E40)</f>
        <v>1</v>
      </c>
    </row>
    <row r="44" spans="2:11" x14ac:dyDescent="0.3">
      <c r="B44" s="1"/>
    </row>
    <row r="46" spans="2:11" x14ac:dyDescent="0.3">
      <c r="E46" s="198" t="s">
        <v>0</v>
      </c>
      <c r="G46" s="203" t="s">
        <v>174</v>
      </c>
      <c r="H46" s="204"/>
      <c r="I46" s="204"/>
      <c r="J46" s="204"/>
      <c r="K46" s="204"/>
    </row>
    <row r="47" spans="2:11" x14ac:dyDescent="0.3">
      <c r="B47" s="270" t="s">
        <v>178</v>
      </c>
      <c r="C47" s="195" t="s">
        <v>37</v>
      </c>
      <c r="D47" s="1"/>
      <c r="E47" s="199">
        <v>0.2</v>
      </c>
      <c r="F47" s="1"/>
      <c r="G47" s="257" t="s">
        <v>120</v>
      </c>
      <c r="H47" s="258" t="s">
        <v>147</v>
      </c>
      <c r="I47" s="258" t="s">
        <v>148</v>
      </c>
      <c r="J47" s="258" t="s">
        <v>149</v>
      </c>
      <c r="K47" s="259" t="s">
        <v>150</v>
      </c>
    </row>
    <row r="48" spans="2:11" x14ac:dyDescent="0.3">
      <c r="B48" s="270"/>
      <c r="C48" s="196" t="s">
        <v>38</v>
      </c>
      <c r="D48" s="1"/>
      <c r="E48" s="200">
        <v>0.2</v>
      </c>
      <c r="F48" s="1"/>
      <c r="G48" s="257" t="s">
        <v>120</v>
      </c>
      <c r="H48" s="258" t="s">
        <v>147</v>
      </c>
      <c r="I48" s="258" t="s">
        <v>148</v>
      </c>
      <c r="J48" s="258" t="s">
        <v>149</v>
      </c>
      <c r="K48" s="259" t="s">
        <v>150</v>
      </c>
    </row>
    <row r="49" spans="2:11" x14ac:dyDescent="0.3">
      <c r="B49" s="270"/>
      <c r="C49" s="196" t="s">
        <v>39</v>
      </c>
      <c r="D49" s="1"/>
      <c r="E49" s="200">
        <v>0.2</v>
      </c>
      <c r="F49" s="1"/>
      <c r="G49" s="257" t="s">
        <v>120</v>
      </c>
      <c r="H49" s="258" t="s">
        <v>147</v>
      </c>
      <c r="I49" s="258" t="s">
        <v>148</v>
      </c>
      <c r="J49" s="258" t="s">
        <v>149</v>
      </c>
      <c r="K49" s="259" t="s">
        <v>150</v>
      </c>
    </row>
    <row r="50" spans="2:11" x14ac:dyDescent="0.3">
      <c r="B50" s="270"/>
      <c r="C50" s="196" t="s">
        <v>40</v>
      </c>
      <c r="D50" s="1"/>
      <c r="E50" s="200">
        <v>0.2</v>
      </c>
      <c r="F50" s="1"/>
      <c r="G50" s="257" t="s">
        <v>120</v>
      </c>
      <c r="H50" s="258" t="s">
        <v>147</v>
      </c>
      <c r="I50" s="258" t="s">
        <v>148</v>
      </c>
      <c r="J50" s="258" t="s">
        <v>149</v>
      </c>
      <c r="K50" s="259" t="s">
        <v>150</v>
      </c>
    </row>
    <row r="51" spans="2:11" x14ac:dyDescent="0.3">
      <c r="B51" s="270"/>
      <c r="C51" s="197" t="s">
        <v>124</v>
      </c>
      <c r="D51" s="1"/>
      <c r="E51" s="201">
        <v>0.15</v>
      </c>
      <c r="F51" s="1"/>
      <c r="G51" s="257" t="s">
        <v>120</v>
      </c>
      <c r="H51" s="258" t="s">
        <v>147</v>
      </c>
      <c r="I51" s="258" t="s">
        <v>148</v>
      </c>
      <c r="J51" s="258" t="s">
        <v>149</v>
      </c>
      <c r="K51" s="259" t="s">
        <v>150</v>
      </c>
    </row>
    <row r="52" spans="2:11" x14ac:dyDescent="0.3">
      <c r="B52" s="270"/>
      <c r="C52" s="208" t="s">
        <v>42</v>
      </c>
      <c r="D52" s="1"/>
      <c r="E52" s="201">
        <v>0.05</v>
      </c>
      <c r="G52" s="257" t="s">
        <v>120</v>
      </c>
      <c r="H52" s="258" t="s">
        <v>147</v>
      </c>
      <c r="I52" s="258" t="s">
        <v>148</v>
      </c>
      <c r="J52" s="258" t="s">
        <v>149</v>
      </c>
      <c r="K52" s="259" t="s">
        <v>150</v>
      </c>
    </row>
    <row r="53" spans="2:11" x14ac:dyDescent="0.3">
      <c r="C53" s="1"/>
      <c r="D53" s="1"/>
      <c r="E53" s="168" t="s">
        <v>1</v>
      </c>
    </row>
    <row r="54" spans="2:11" x14ac:dyDescent="0.3">
      <c r="E54" s="202">
        <f>SUM(E47:E52)</f>
        <v>1</v>
      </c>
    </row>
    <row r="59" spans="2:11" x14ac:dyDescent="0.3">
      <c r="E59" s="231" t="s">
        <v>0</v>
      </c>
      <c r="G59" s="236" t="s">
        <v>174</v>
      </c>
      <c r="H59" s="237"/>
      <c r="I59" s="237"/>
      <c r="J59" s="237"/>
      <c r="K59" s="237"/>
    </row>
    <row r="60" spans="2:11" x14ac:dyDescent="0.3">
      <c r="B60" s="271" t="s">
        <v>177</v>
      </c>
      <c r="C60" s="228" t="s">
        <v>43</v>
      </c>
      <c r="D60" s="1"/>
      <c r="E60" s="232">
        <v>0.25</v>
      </c>
      <c r="F60" s="1"/>
      <c r="G60" s="260" t="s">
        <v>120</v>
      </c>
      <c r="H60" s="261" t="s">
        <v>147</v>
      </c>
      <c r="I60" s="261" t="s">
        <v>148</v>
      </c>
      <c r="J60" s="261" t="s">
        <v>149</v>
      </c>
      <c r="K60" s="262" t="s">
        <v>150</v>
      </c>
    </row>
    <row r="61" spans="2:11" x14ac:dyDescent="0.3">
      <c r="B61" s="271"/>
      <c r="C61" s="229" t="s">
        <v>44</v>
      </c>
      <c r="D61" s="1"/>
      <c r="E61" s="233">
        <v>0.25</v>
      </c>
      <c r="F61" s="1"/>
      <c r="G61" s="260" t="s">
        <v>120</v>
      </c>
      <c r="H61" s="261" t="s">
        <v>147</v>
      </c>
      <c r="I61" s="261" t="s">
        <v>148</v>
      </c>
      <c r="J61" s="261" t="s">
        <v>149</v>
      </c>
      <c r="K61" s="262" t="s">
        <v>150</v>
      </c>
    </row>
    <row r="62" spans="2:11" x14ac:dyDescent="0.3">
      <c r="B62" s="271"/>
      <c r="C62" s="229" t="s">
        <v>78</v>
      </c>
      <c r="D62" s="1"/>
      <c r="E62" s="233">
        <v>0.2</v>
      </c>
      <c r="F62" s="1"/>
      <c r="G62" s="260" t="s">
        <v>120</v>
      </c>
      <c r="H62" s="261" t="s">
        <v>147</v>
      </c>
      <c r="I62" s="261" t="s">
        <v>148</v>
      </c>
      <c r="J62" s="261" t="s">
        <v>149</v>
      </c>
      <c r="K62" s="262" t="s">
        <v>150</v>
      </c>
    </row>
    <row r="63" spans="2:11" x14ac:dyDescent="0.3">
      <c r="B63" s="271"/>
      <c r="C63" s="229" t="s">
        <v>46</v>
      </c>
      <c r="D63" s="1"/>
      <c r="E63" s="233">
        <v>0.2</v>
      </c>
      <c r="F63" s="1"/>
      <c r="G63" s="260" t="s">
        <v>120</v>
      </c>
      <c r="H63" s="261" t="s">
        <v>147</v>
      </c>
      <c r="I63" s="261" t="s">
        <v>148</v>
      </c>
      <c r="J63" s="261" t="s">
        <v>149</v>
      </c>
      <c r="K63" s="262" t="s">
        <v>150</v>
      </c>
    </row>
    <row r="64" spans="2:11" x14ac:dyDescent="0.3">
      <c r="B64" s="271"/>
      <c r="C64" s="230" t="s">
        <v>47</v>
      </c>
      <c r="D64" s="1"/>
      <c r="E64" s="234">
        <v>0.1</v>
      </c>
      <c r="F64" s="1"/>
      <c r="G64" s="260" t="s">
        <v>120</v>
      </c>
      <c r="H64" s="261" t="s">
        <v>147</v>
      </c>
      <c r="I64" s="261" t="s">
        <v>148</v>
      </c>
      <c r="J64" s="261" t="s">
        <v>149</v>
      </c>
      <c r="K64" s="262" t="s">
        <v>150</v>
      </c>
    </row>
    <row r="65" spans="2:11" x14ac:dyDescent="0.3">
      <c r="C65" s="1"/>
      <c r="D65" s="1"/>
      <c r="E65" s="168" t="s">
        <v>1</v>
      </c>
    </row>
    <row r="66" spans="2:11" x14ac:dyDescent="0.3">
      <c r="E66" s="235">
        <f>SUM(E60:E64)</f>
        <v>0.99999999999999989</v>
      </c>
    </row>
    <row r="71" spans="2:11" x14ac:dyDescent="0.3">
      <c r="E71" s="212" t="s">
        <v>0</v>
      </c>
      <c r="G71" s="214" t="s">
        <v>174</v>
      </c>
      <c r="H71" s="215"/>
      <c r="I71" s="215"/>
      <c r="J71" s="215"/>
      <c r="K71" s="215"/>
    </row>
    <row r="72" spans="2:11" ht="43.2" x14ac:dyDescent="0.3">
      <c r="B72" s="210" t="s">
        <v>180</v>
      </c>
      <c r="C72" s="211" t="s">
        <v>28</v>
      </c>
      <c r="D72" s="1"/>
      <c r="E72" s="213">
        <v>1</v>
      </c>
      <c r="F72" s="1"/>
      <c r="G72" s="216" t="s">
        <v>120</v>
      </c>
      <c r="H72" s="217" t="s">
        <v>166</v>
      </c>
      <c r="I72" s="217" t="s">
        <v>167</v>
      </c>
      <c r="J72" s="217" t="s">
        <v>169</v>
      </c>
      <c r="K72" s="218" t="s">
        <v>168</v>
      </c>
    </row>
    <row r="73" spans="2:11" x14ac:dyDescent="0.3">
      <c r="E73" s="168" t="s">
        <v>1</v>
      </c>
    </row>
    <row r="74" spans="2:11" x14ac:dyDescent="0.3">
      <c r="E74" s="219">
        <f>SUM(E67:E72)</f>
        <v>1</v>
      </c>
    </row>
    <row r="77" spans="2:11" x14ac:dyDescent="0.3">
      <c r="E77" s="222" t="s">
        <v>0</v>
      </c>
      <c r="G77" s="226" t="s">
        <v>174</v>
      </c>
      <c r="H77" s="227"/>
      <c r="I77" s="227"/>
      <c r="J77" s="227"/>
      <c r="K77" s="227"/>
    </row>
    <row r="78" spans="2:11" x14ac:dyDescent="0.3">
      <c r="B78" s="272" t="s">
        <v>176</v>
      </c>
      <c r="C78" s="220" t="s">
        <v>49</v>
      </c>
      <c r="D78" s="1"/>
      <c r="E78" s="223">
        <v>0.4</v>
      </c>
      <c r="F78" s="1"/>
      <c r="G78" s="263" t="s">
        <v>120</v>
      </c>
      <c r="H78" s="264" t="s">
        <v>147</v>
      </c>
      <c r="I78" s="264" t="s">
        <v>148</v>
      </c>
      <c r="J78" s="264" t="s">
        <v>149</v>
      </c>
      <c r="K78" s="265" t="s">
        <v>150</v>
      </c>
    </row>
    <row r="79" spans="2:11" x14ac:dyDescent="0.3">
      <c r="B79" s="272"/>
      <c r="C79" s="221" t="s">
        <v>50</v>
      </c>
      <c r="D79" s="1"/>
      <c r="E79" s="224">
        <v>0.35</v>
      </c>
      <c r="F79" s="1"/>
      <c r="G79" s="263" t="s">
        <v>120</v>
      </c>
      <c r="H79" s="264" t="s">
        <v>147</v>
      </c>
      <c r="I79" s="264" t="s">
        <v>148</v>
      </c>
      <c r="J79" s="264" t="s">
        <v>149</v>
      </c>
      <c r="K79" s="265" t="s">
        <v>150</v>
      </c>
    </row>
    <row r="80" spans="2:11" x14ac:dyDescent="0.3">
      <c r="B80" s="272"/>
      <c r="C80" s="221" t="s">
        <v>51</v>
      </c>
      <c r="D80" s="1"/>
      <c r="E80" s="224">
        <v>0.25</v>
      </c>
      <c r="F80" s="1"/>
      <c r="G80" s="263" t="s">
        <v>120</v>
      </c>
      <c r="H80" s="264" t="s">
        <v>147</v>
      </c>
      <c r="I80" s="264" t="s">
        <v>148</v>
      </c>
      <c r="J80" s="264" t="s">
        <v>149</v>
      </c>
      <c r="K80" s="265" t="s">
        <v>150</v>
      </c>
    </row>
    <row r="81" spans="3:5" x14ac:dyDescent="0.3">
      <c r="C81" s="1"/>
      <c r="D81" s="1"/>
      <c r="E81" s="168" t="s">
        <v>1</v>
      </c>
    </row>
    <row r="82" spans="3:5" x14ac:dyDescent="0.3">
      <c r="E82" s="225">
        <f>SUM(E78:E80)</f>
        <v>1</v>
      </c>
    </row>
  </sheetData>
  <sheetProtection algorithmName="SHA-512" hashValue="xy/SmumrFi9jF+YPTbucXfdTXlbfx4jIL6TM6Eel4aXngkfqH/t+sZeD2jPn5o1WoG6VeFSJznjZl8AunfRp/g==" saltValue="m8D28pcqKydza8UdHW/Low==" spinCount="100000" sheet="1" objects="1" scenarios="1" selectLockedCells="1"/>
  <mergeCells count="6">
    <mergeCell ref="B78:B80"/>
    <mergeCell ref="B6:B12"/>
    <mergeCell ref="B24:B28"/>
    <mergeCell ref="B35:B40"/>
    <mergeCell ref="B47:B52"/>
    <mergeCell ref="B60:B64"/>
  </mergeCells>
  <phoneticPr fontId="3" type="noConversion"/>
  <conditionalFormatting sqref="E14">
    <cfRule type="cellIs" dxfId="9" priority="7" operator="equal">
      <formula>1</formula>
    </cfRule>
    <cfRule type="cellIs" dxfId="8" priority="8" operator="greaterThan">
      <formula>1</formula>
    </cfRule>
    <cfRule type="cellIs" dxfId="7" priority="9" operator="lessThan">
      <formula>1</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5DA84-D380-4213-B4A6-3DF8EBD89BA0}">
  <sheetPr>
    <tabColor theme="3"/>
  </sheetPr>
  <dimension ref="B1:J35"/>
  <sheetViews>
    <sheetView showGridLines="0" showRowColHeaders="0" tabSelected="1" zoomScale="121" zoomScaleNormal="121" workbookViewId="0">
      <selection activeCell="F9" sqref="F9"/>
    </sheetView>
  </sheetViews>
  <sheetFormatPr defaultRowHeight="14.4" x14ac:dyDescent="0.3"/>
  <cols>
    <col min="2" max="2" width="24.21875" customWidth="1"/>
    <col min="3" max="3" width="35.44140625" customWidth="1"/>
    <col min="4" max="4" width="41.44140625" bestFit="1" customWidth="1"/>
    <col min="5" max="5" width="64.88671875" bestFit="1" customWidth="1"/>
    <col min="6" max="6" width="23.44140625" bestFit="1" customWidth="1"/>
    <col min="7" max="7" width="5.44140625" hidden="1" customWidth="1"/>
    <col min="8" max="8" width="7.77734375" hidden="1" customWidth="1"/>
    <col min="9" max="9" width="7" hidden="1" customWidth="1"/>
    <col min="10" max="10" width="14.109375" bestFit="1" customWidth="1"/>
  </cols>
  <sheetData>
    <row r="1" spans="2:10" ht="23.4" x14ac:dyDescent="0.45">
      <c r="B1" s="243" t="s">
        <v>190</v>
      </c>
    </row>
    <row r="3" spans="2:10" x14ac:dyDescent="0.3">
      <c r="B3" s="241" t="s">
        <v>164</v>
      </c>
      <c r="C3" s="242" t="s">
        <v>165</v>
      </c>
    </row>
    <row r="4" spans="2:10" x14ac:dyDescent="0.3">
      <c r="B4" s="164" t="s">
        <v>160</v>
      </c>
      <c r="C4" s="165" t="s">
        <v>186</v>
      </c>
    </row>
    <row r="6" spans="2:10" x14ac:dyDescent="0.3">
      <c r="B6" s="151" t="s">
        <v>125</v>
      </c>
      <c r="C6" s="151" t="s">
        <v>74</v>
      </c>
      <c r="D6" s="150" t="s">
        <v>115</v>
      </c>
      <c r="E6" s="150" t="s">
        <v>116</v>
      </c>
      <c r="F6" s="150" t="s">
        <v>146</v>
      </c>
      <c r="G6" s="153" t="s">
        <v>52</v>
      </c>
      <c r="H6" s="150" t="s">
        <v>162</v>
      </c>
      <c r="I6" s="150" t="s">
        <v>163</v>
      </c>
      <c r="J6" s="150" t="s">
        <v>118</v>
      </c>
    </row>
    <row r="7" spans="2:10" ht="15" thickBot="1" x14ac:dyDescent="0.35">
      <c r="B7" t="str">
        <f t="shared" ref="B7:B34" si="0">Type</f>
        <v>NewConstruction</v>
      </c>
      <c r="C7" t="str">
        <f t="shared" ref="C7:C34" si="1">ProjectName</f>
        <v>Addition Option #2</v>
      </c>
      <c r="D7" s="149" t="s">
        <v>19</v>
      </c>
      <c r="E7" s="149" t="s">
        <v>19</v>
      </c>
      <c r="F7" s="383" t="s">
        <v>120</v>
      </c>
      <c r="G7" s="157" t="str">
        <f>LEFT(F7,1)</f>
        <v>0</v>
      </c>
      <c r="H7" s="238">
        <f>factorWgtEd</f>
        <v>1</v>
      </c>
      <c r="I7" s="238">
        <f>criteriaEducation</f>
        <v>0.05</v>
      </c>
      <c r="J7" s="159">
        <f>1/4*G7*H7*I7</f>
        <v>0</v>
      </c>
    </row>
    <row r="8" spans="2:10" x14ac:dyDescent="0.3">
      <c r="B8" t="str">
        <f t="shared" si="0"/>
        <v>NewConstruction</v>
      </c>
      <c r="C8" t="str">
        <f t="shared" si="1"/>
        <v>Addition Option #2</v>
      </c>
      <c r="D8" t="s">
        <v>20</v>
      </c>
      <c r="E8" t="s">
        <v>28</v>
      </c>
      <c r="F8" s="384" t="s">
        <v>134</v>
      </c>
      <c r="G8" s="2" t="str">
        <f>LEFT(F8,1)</f>
        <v>2</v>
      </c>
      <c r="H8" s="152">
        <f>factorWgtBudget</f>
        <v>0.05</v>
      </c>
      <c r="I8" s="239">
        <f>criteriaProjFin</f>
        <v>0.3</v>
      </c>
      <c r="J8" s="154">
        <f>1/4*G8*H8*I8</f>
        <v>7.4999999999999997E-3</v>
      </c>
    </row>
    <row r="9" spans="2:10" x14ac:dyDescent="0.3">
      <c r="B9" t="str">
        <f t="shared" si="0"/>
        <v>NewConstruction</v>
      </c>
      <c r="C9" t="str">
        <f t="shared" si="1"/>
        <v>Addition Option #2</v>
      </c>
      <c r="D9" t="s">
        <v>20</v>
      </c>
      <c r="E9" t="s">
        <v>29</v>
      </c>
      <c r="F9" s="384" t="s">
        <v>127</v>
      </c>
      <c r="G9" s="2" t="str">
        <f>LEFT(F9,1)</f>
        <v>3</v>
      </c>
      <c r="H9" s="152">
        <f>factorWgtInc</f>
        <v>0.5</v>
      </c>
      <c r="I9" s="239">
        <f>criteriaProjFin</f>
        <v>0.3</v>
      </c>
      <c r="J9" s="154">
        <f t="shared" ref="J9:J12" si="2">1/4*G9*H9*I9</f>
        <v>0.11249999999999999</v>
      </c>
    </row>
    <row r="10" spans="2:10" x14ac:dyDescent="0.3">
      <c r="B10" t="str">
        <f t="shared" si="0"/>
        <v>NewConstruction</v>
      </c>
      <c r="C10" t="str">
        <f t="shared" si="1"/>
        <v>Addition Option #2</v>
      </c>
      <c r="D10" t="s">
        <v>20</v>
      </c>
      <c r="E10" t="s">
        <v>30</v>
      </c>
      <c r="F10" s="384" t="s">
        <v>132</v>
      </c>
      <c r="G10" s="2" t="str">
        <f t="shared" ref="G10:G29" si="3">LEFT(F10,1)</f>
        <v>3</v>
      </c>
      <c r="H10" s="152">
        <f>factorWgtPay</f>
        <v>0.2</v>
      </c>
      <c r="I10" s="239">
        <f>criteriaProjFin</f>
        <v>0.3</v>
      </c>
      <c r="J10" s="154">
        <f t="shared" si="2"/>
        <v>4.5000000000000005E-2</v>
      </c>
    </row>
    <row r="11" spans="2:10" x14ac:dyDescent="0.3">
      <c r="B11" t="str">
        <f t="shared" si="0"/>
        <v>NewConstruction</v>
      </c>
      <c r="C11" t="str">
        <f t="shared" si="1"/>
        <v>Addition Option #2</v>
      </c>
      <c r="D11" t="s">
        <v>20</v>
      </c>
      <c r="E11" t="s">
        <v>31</v>
      </c>
      <c r="F11" s="384" t="s">
        <v>139</v>
      </c>
      <c r="G11" s="2" t="str">
        <f t="shared" si="3"/>
        <v>4</v>
      </c>
      <c r="H11" s="152">
        <f>factorWgtIRR</f>
        <v>0.15</v>
      </c>
      <c r="I11" s="239">
        <f>criteriaProjFin</f>
        <v>0.3</v>
      </c>
      <c r="J11" s="154">
        <f t="shared" si="2"/>
        <v>4.4999999999999998E-2</v>
      </c>
    </row>
    <row r="12" spans="2:10" ht="15" thickBot="1" x14ac:dyDescent="0.35">
      <c r="B12" t="str">
        <f t="shared" si="0"/>
        <v>NewConstruction</v>
      </c>
      <c r="C12" t="str">
        <f t="shared" si="1"/>
        <v>Addition Option #2</v>
      </c>
      <c r="D12" s="149" t="s">
        <v>20</v>
      </c>
      <c r="E12" s="149" t="s">
        <v>32</v>
      </c>
      <c r="F12" s="385" t="s">
        <v>141</v>
      </c>
      <c r="G12" s="157" t="str">
        <f t="shared" si="3"/>
        <v>3</v>
      </c>
      <c r="H12" s="158">
        <f>factorWgtImp</f>
        <v>0.1</v>
      </c>
      <c r="I12" s="238">
        <f>criteriaProjFin</f>
        <v>0.3</v>
      </c>
      <c r="J12" s="159">
        <f t="shared" si="2"/>
        <v>2.2500000000000003E-2</v>
      </c>
    </row>
    <row r="13" spans="2:10" x14ac:dyDescent="0.3">
      <c r="B13" t="str">
        <f t="shared" si="0"/>
        <v>NewConstruction</v>
      </c>
      <c r="C13" t="str">
        <f t="shared" si="1"/>
        <v>Addition Option #2</v>
      </c>
      <c r="D13" t="s">
        <v>21</v>
      </c>
      <c r="E13" t="s">
        <v>121</v>
      </c>
      <c r="F13" s="386" t="s">
        <v>149</v>
      </c>
      <c r="G13" s="2" t="str">
        <f t="shared" si="3"/>
        <v>3</v>
      </c>
      <c r="H13" s="152">
        <f>factorWgtCash</f>
        <v>0.25</v>
      </c>
      <c r="I13" s="239">
        <f t="shared" ref="I13:I18" si="4">criteriaInstFin</f>
        <v>0.2</v>
      </c>
      <c r="J13" s="154">
        <f>1/4*G13*H13*I13</f>
        <v>3.7500000000000006E-2</v>
      </c>
    </row>
    <row r="14" spans="2:10" x14ac:dyDescent="0.3">
      <c r="B14" t="str">
        <f t="shared" si="0"/>
        <v>NewConstruction</v>
      </c>
      <c r="C14" t="str">
        <f t="shared" si="1"/>
        <v>Addition Option #2</v>
      </c>
      <c r="D14" t="s">
        <v>21</v>
      </c>
      <c r="E14" t="s">
        <v>76</v>
      </c>
      <c r="F14" s="386" t="s">
        <v>149</v>
      </c>
      <c r="G14" s="2" t="str">
        <f t="shared" si="3"/>
        <v>3</v>
      </c>
      <c r="H14" s="152">
        <f>factorWgtNetOp</f>
        <v>0.23</v>
      </c>
      <c r="I14" s="239">
        <f t="shared" si="4"/>
        <v>0.2</v>
      </c>
      <c r="J14" s="154">
        <f t="shared" ref="J14:J23" si="5">1/4*G14*H14*I14</f>
        <v>3.4500000000000003E-2</v>
      </c>
    </row>
    <row r="15" spans="2:10" x14ac:dyDescent="0.3">
      <c r="B15" t="str">
        <f t="shared" si="0"/>
        <v>NewConstruction</v>
      </c>
      <c r="C15" t="str">
        <f t="shared" si="1"/>
        <v>Addition Option #2</v>
      </c>
      <c r="D15" t="s">
        <v>21</v>
      </c>
      <c r="E15" t="s">
        <v>77</v>
      </c>
      <c r="F15" s="386" t="s">
        <v>148</v>
      </c>
      <c r="G15" s="2" t="str">
        <f t="shared" si="3"/>
        <v>2</v>
      </c>
      <c r="H15" s="152">
        <f>factorWgtCashflow</f>
        <v>0.17</v>
      </c>
      <c r="I15" s="239">
        <f t="shared" si="4"/>
        <v>0.2</v>
      </c>
      <c r="J15" s="154">
        <f t="shared" si="5"/>
        <v>1.7000000000000001E-2</v>
      </c>
    </row>
    <row r="16" spans="2:10" x14ac:dyDescent="0.3">
      <c r="B16" t="str">
        <f t="shared" si="0"/>
        <v>NewConstruction</v>
      </c>
      <c r="C16" t="str">
        <f t="shared" si="1"/>
        <v>Addition Option #2</v>
      </c>
      <c r="D16" t="s">
        <v>21</v>
      </c>
      <c r="E16" t="s">
        <v>122</v>
      </c>
      <c r="F16" s="386" t="s">
        <v>149</v>
      </c>
      <c r="G16" s="2" t="str">
        <f t="shared" si="3"/>
        <v>3</v>
      </c>
      <c r="H16" s="152">
        <f>factorWgtUtility</f>
        <v>0.15</v>
      </c>
      <c r="I16" s="239">
        <f t="shared" si="4"/>
        <v>0.2</v>
      </c>
      <c r="J16" s="154">
        <f t="shared" si="5"/>
        <v>2.2499999999999999E-2</v>
      </c>
    </row>
    <row r="17" spans="2:10" x14ac:dyDescent="0.3">
      <c r="B17" t="str">
        <f t="shared" si="0"/>
        <v>NewConstruction</v>
      </c>
      <c r="C17" t="str">
        <f t="shared" si="1"/>
        <v>Addition Option #2</v>
      </c>
      <c r="D17" t="s">
        <v>21</v>
      </c>
      <c r="E17" t="s">
        <v>123</v>
      </c>
      <c r="F17" s="386" t="s">
        <v>149</v>
      </c>
      <c r="G17" s="2" t="str">
        <f t="shared" si="3"/>
        <v>3</v>
      </c>
      <c r="H17" s="152">
        <f>factorWgtFuel</f>
        <v>0.1</v>
      </c>
      <c r="I17" s="239">
        <f t="shared" si="4"/>
        <v>0.2</v>
      </c>
      <c r="J17" s="154">
        <f t="shared" si="5"/>
        <v>1.5000000000000003E-2</v>
      </c>
    </row>
    <row r="18" spans="2:10" ht="15" thickBot="1" x14ac:dyDescent="0.35">
      <c r="B18" t="str">
        <f t="shared" si="0"/>
        <v>NewConstruction</v>
      </c>
      <c r="C18" t="str">
        <f t="shared" si="1"/>
        <v>Addition Option #2</v>
      </c>
      <c r="D18" s="149" t="s">
        <v>21</v>
      </c>
      <c r="E18" s="149" t="s">
        <v>36</v>
      </c>
      <c r="F18" s="383" t="s">
        <v>149</v>
      </c>
      <c r="G18" s="157" t="str">
        <f t="shared" si="3"/>
        <v>3</v>
      </c>
      <c r="H18" s="158">
        <f>factorWgtWater</f>
        <v>0.1</v>
      </c>
      <c r="I18" s="238">
        <f t="shared" si="4"/>
        <v>0.2</v>
      </c>
      <c r="J18" s="159">
        <f t="shared" si="5"/>
        <v>1.5000000000000003E-2</v>
      </c>
    </row>
    <row r="19" spans="2:10" x14ac:dyDescent="0.3">
      <c r="B19" t="str">
        <f t="shared" si="0"/>
        <v>NewConstruction</v>
      </c>
      <c r="C19" t="str">
        <f t="shared" si="1"/>
        <v>Addition Option #2</v>
      </c>
      <c r="D19" t="s">
        <v>114</v>
      </c>
      <c r="E19" t="s">
        <v>37</v>
      </c>
      <c r="F19" s="386" t="s">
        <v>150</v>
      </c>
      <c r="G19" s="2" t="str">
        <f t="shared" si="3"/>
        <v>4</v>
      </c>
      <c r="H19" s="152">
        <f>factorWgtSafety</f>
        <v>0.2</v>
      </c>
      <c r="I19" s="239">
        <f t="shared" ref="I19:I24" si="6">criteriaOrgFin</f>
        <v>0.15</v>
      </c>
      <c r="J19" s="154">
        <f t="shared" si="5"/>
        <v>0.03</v>
      </c>
    </row>
    <row r="20" spans="2:10" x14ac:dyDescent="0.3">
      <c r="B20" t="str">
        <f t="shared" si="0"/>
        <v>NewConstruction</v>
      </c>
      <c r="C20" t="str">
        <f t="shared" si="1"/>
        <v>Addition Option #2</v>
      </c>
      <c r="D20" t="s">
        <v>114</v>
      </c>
      <c r="E20" t="s">
        <v>38</v>
      </c>
      <c r="F20" s="386" t="s">
        <v>150</v>
      </c>
      <c r="G20" s="2" t="str">
        <f t="shared" si="3"/>
        <v>4</v>
      </c>
      <c r="H20" s="152">
        <f>factorWgtExp</f>
        <v>0.2</v>
      </c>
      <c r="I20" s="239">
        <f t="shared" si="6"/>
        <v>0.15</v>
      </c>
      <c r="J20" s="154">
        <f t="shared" si="5"/>
        <v>0.03</v>
      </c>
    </row>
    <row r="21" spans="2:10" x14ac:dyDescent="0.3">
      <c r="B21" t="str">
        <f t="shared" si="0"/>
        <v>NewConstruction</v>
      </c>
      <c r="C21" t="str">
        <f t="shared" si="1"/>
        <v>Addition Option #2</v>
      </c>
      <c r="D21" t="s">
        <v>114</v>
      </c>
      <c r="E21" t="s">
        <v>39</v>
      </c>
      <c r="F21" s="386" t="s">
        <v>148</v>
      </c>
      <c r="G21" s="2" t="str">
        <f t="shared" si="3"/>
        <v>2</v>
      </c>
      <c r="H21" s="152">
        <v>0.2</v>
      </c>
      <c r="I21" s="239">
        <f t="shared" si="6"/>
        <v>0.15</v>
      </c>
      <c r="J21" s="154">
        <f t="shared" si="5"/>
        <v>1.4999999999999999E-2</v>
      </c>
    </row>
    <row r="22" spans="2:10" x14ac:dyDescent="0.3">
      <c r="B22" t="str">
        <f t="shared" si="0"/>
        <v>NewConstruction</v>
      </c>
      <c r="C22" t="str">
        <f t="shared" si="1"/>
        <v>Addition Option #2</v>
      </c>
      <c r="D22" t="s">
        <v>114</v>
      </c>
      <c r="E22" t="s">
        <v>40</v>
      </c>
      <c r="F22" s="386" t="s">
        <v>148</v>
      </c>
      <c r="G22" s="2" t="str">
        <f t="shared" si="3"/>
        <v>2</v>
      </c>
      <c r="H22" s="152">
        <f>factorWgtStratInt</f>
        <v>0.2</v>
      </c>
      <c r="I22" s="239">
        <f t="shared" si="6"/>
        <v>0.15</v>
      </c>
      <c r="J22" s="154">
        <f t="shared" si="5"/>
        <v>1.4999999999999999E-2</v>
      </c>
    </row>
    <row r="23" spans="2:10" x14ac:dyDescent="0.3">
      <c r="B23" t="str">
        <f t="shared" si="0"/>
        <v>NewConstruction</v>
      </c>
      <c r="C23" t="str">
        <f t="shared" si="1"/>
        <v>Addition Option #2</v>
      </c>
      <c r="D23" t="s">
        <v>114</v>
      </c>
      <c r="E23" t="s">
        <v>124</v>
      </c>
      <c r="F23" s="386" t="s">
        <v>150</v>
      </c>
      <c r="G23" s="2" t="str">
        <f t="shared" si="3"/>
        <v>4</v>
      </c>
      <c r="H23" s="152">
        <f>factorWgtStaff</f>
        <v>0.15</v>
      </c>
      <c r="I23" s="239">
        <f t="shared" si="6"/>
        <v>0.15</v>
      </c>
      <c r="J23" s="154">
        <f t="shared" si="5"/>
        <v>2.2499999999999999E-2</v>
      </c>
    </row>
    <row r="24" spans="2:10" ht="15" thickBot="1" x14ac:dyDescent="0.35">
      <c r="B24" t="str">
        <f t="shared" si="0"/>
        <v>NewConstruction</v>
      </c>
      <c r="C24" t="str">
        <f t="shared" si="1"/>
        <v>Addition Option #2</v>
      </c>
      <c r="D24" s="149" t="s">
        <v>114</v>
      </c>
      <c r="E24" s="149" t="s">
        <v>42</v>
      </c>
      <c r="F24" s="383" t="s">
        <v>150</v>
      </c>
      <c r="G24" s="157" t="str">
        <f t="shared" si="3"/>
        <v>4</v>
      </c>
      <c r="H24" s="158">
        <f>factorWgtRevGen</f>
        <v>0.05</v>
      </c>
      <c r="I24" s="238">
        <f t="shared" si="6"/>
        <v>0.15</v>
      </c>
      <c r="J24" s="159">
        <f>1/4*G24*H24*I24</f>
        <v>7.4999999999999997E-3</v>
      </c>
    </row>
    <row r="25" spans="2:10" x14ac:dyDescent="0.3">
      <c r="B25" t="str">
        <f t="shared" si="0"/>
        <v>NewConstruction</v>
      </c>
      <c r="C25" t="str">
        <f t="shared" si="1"/>
        <v>Addition Option #2</v>
      </c>
      <c r="D25" t="s">
        <v>23</v>
      </c>
      <c r="E25" t="s">
        <v>43</v>
      </c>
      <c r="F25" s="386" t="s">
        <v>149</v>
      </c>
      <c r="G25" s="2" t="str">
        <f t="shared" si="3"/>
        <v>3</v>
      </c>
      <c r="H25" s="152">
        <f>factorWgtDemand</f>
        <v>0.25</v>
      </c>
      <c r="I25" s="239">
        <f>criteriaFacOp</f>
        <v>0.1</v>
      </c>
      <c r="J25" s="160">
        <f t="shared" ref="J25:J33" si="7">1/4*G25*H25*I25</f>
        <v>1.8750000000000003E-2</v>
      </c>
    </row>
    <row r="26" spans="2:10" x14ac:dyDescent="0.3">
      <c r="B26" t="str">
        <f t="shared" si="0"/>
        <v>NewConstruction</v>
      </c>
      <c r="C26" t="str">
        <f t="shared" si="1"/>
        <v>Addition Option #2</v>
      </c>
      <c r="D26" t="s">
        <v>23</v>
      </c>
      <c r="E26" t="s">
        <v>44</v>
      </c>
      <c r="F26" s="386" t="s">
        <v>149</v>
      </c>
      <c r="G26" s="2" t="str">
        <f t="shared" si="3"/>
        <v>3</v>
      </c>
      <c r="H26" s="152">
        <f>factorWgtConsump</f>
        <v>0.25</v>
      </c>
      <c r="I26" s="239">
        <f>criteriaFacOp</f>
        <v>0.1</v>
      </c>
      <c r="J26" s="160">
        <f t="shared" si="7"/>
        <v>1.8750000000000003E-2</v>
      </c>
    </row>
    <row r="27" spans="2:10" x14ac:dyDescent="0.3">
      <c r="B27" t="str">
        <f t="shared" si="0"/>
        <v>NewConstruction</v>
      </c>
      <c r="C27" t="str">
        <f t="shared" si="1"/>
        <v>Addition Option #2</v>
      </c>
      <c r="D27" t="s">
        <v>23</v>
      </c>
      <c r="E27" t="s">
        <v>78</v>
      </c>
      <c r="F27" s="386" t="s">
        <v>149</v>
      </c>
      <c r="G27" s="2" t="str">
        <f t="shared" si="3"/>
        <v>3</v>
      </c>
      <c r="H27" s="152">
        <f>factorWgtAvoidance</f>
        <v>0.2</v>
      </c>
      <c r="I27" s="239">
        <f>criteriaFacOp</f>
        <v>0.1</v>
      </c>
      <c r="J27" s="160">
        <f t="shared" si="7"/>
        <v>1.5000000000000003E-2</v>
      </c>
    </row>
    <row r="28" spans="2:10" x14ac:dyDescent="0.3">
      <c r="B28" t="str">
        <f t="shared" si="0"/>
        <v>NewConstruction</v>
      </c>
      <c r="C28" t="str">
        <f t="shared" si="1"/>
        <v>Addition Option #2</v>
      </c>
      <c r="D28" t="s">
        <v>23</v>
      </c>
      <c r="E28" t="s">
        <v>46</v>
      </c>
      <c r="F28" s="386" t="s">
        <v>150</v>
      </c>
      <c r="G28" s="2" t="str">
        <f t="shared" si="3"/>
        <v>4</v>
      </c>
      <c r="H28" s="152">
        <f>factorWgtFossil</f>
        <v>0.2</v>
      </c>
      <c r="I28" s="239">
        <f>criteriaFacOp</f>
        <v>0.1</v>
      </c>
      <c r="J28" s="160">
        <f t="shared" si="7"/>
        <v>2.0000000000000004E-2</v>
      </c>
    </row>
    <row r="29" spans="2:10" ht="15" thickBot="1" x14ac:dyDescent="0.35">
      <c r="B29" t="str">
        <f t="shared" si="0"/>
        <v>NewConstruction</v>
      </c>
      <c r="C29" t="str">
        <f t="shared" si="1"/>
        <v>Addition Option #2</v>
      </c>
      <c r="D29" s="149" t="s">
        <v>23</v>
      </c>
      <c r="E29" s="149" t="s">
        <v>47</v>
      </c>
      <c r="F29" s="383" t="s">
        <v>149</v>
      </c>
      <c r="G29" s="157" t="str">
        <f t="shared" si="3"/>
        <v>3</v>
      </c>
      <c r="H29" s="158">
        <f>factorWgtPower</f>
        <v>0.1</v>
      </c>
      <c r="I29" s="238">
        <f>criteriaFacOp</f>
        <v>0.1</v>
      </c>
      <c r="J29" s="159">
        <f t="shared" si="7"/>
        <v>7.5000000000000015E-3</v>
      </c>
    </row>
    <row r="30" spans="2:10" ht="15" thickBot="1" x14ac:dyDescent="0.35">
      <c r="B30" t="str">
        <f t="shared" si="0"/>
        <v>NewConstruction</v>
      </c>
      <c r="C30" t="str">
        <f t="shared" si="1"/>
        <v>Addition Option #2</v>
      </c>
      <c r="D30" s="161" t="s">
        <v>48</v>
      </c>
      <c r="E30" s="161" t="s">
        <v>48</v>
      </c>
      <c r="F30" s="387" t="s">
        <v>150</v>
      </c>
      <c r="G30" s="162" t="str">
        <f t="shared" ref="G30:G33" si="8">LEFT(F30,1)</f>
        <v>4</v>
      </c>
      <c r="H30" s="240">
        <f>factorWgtCarbon</f>
        <v>1</v>
      </c>
      <c r="I30" s="240">
        <f>criteriaCarbonEm</f>
        <v>0.1</v>
      </c>
      <c r="J30" s="163">
        <f t="shared" si="7"/>
        <v>0.1</v>
      </c>
    </row>
    <row r="31" spans="2:10" x14ac:dyDescent="0.3">
      <c r="B31" t="str">
        <f t="shared" si="0"/>
        <v>NewConstruction</v>
      </c>
      <c r="C31" t="str">
        <f t="shared" si="1"/>
        <v>Addition Option #2</v>
      </c>
      <c r="D31" t="s">
        <v>161</v>
      </c>
      <c r="E31" t="s">
        <v>49</v>
      </c>
      <c r="F31" s="386" t="s">
        <v>150</v>
      </c>
      <c r="G31" s="2" t="str">
        <f t="shared" si="8"/>
        <v>4</v>
      </c>
      <c r="H31" s="152">
        <v>0.4</v>
      </c>
      <c r="I31" s="239">
        <f>criteriaRegComp</f>
        <v>0.1</v>
      </c>
      <c r="J31" s="160">
        <f t="shared" si="7"/>
        <v>4.0000000000000008E-2</v>
      </c>
    </row>
    <row r="32" spans="2:10" x14ac:dyDescent="0.3">
      <c r="B32" t="str">
        <f t="shared" si="0"/>
        <v>NewConstruction</v>
      </c>
      <c r="C32" t="str">
        <f t="shared" si="1"/>
        <v>Addition Option #2</v>
      </c>
      <c r="D32" t="s">
        <v>161</v>
      </c>
      <c r="E32" t="s">
        <v>50</v>
      </c>
      <c r="F32" s="386" t="s">
        <v>149</v>
      </c>
      <c r="G32" s="2" t="str">
        <f t="shared" si="8"/>
        <v>3</v>
      </c>
      <c r="H32" s="152">
        <v>0.35</v>
      </c>
      <c r="I32" s="239">
        <f>criteriaRegComp</f>
        <v>0.1</v>
      </c>
      <c r="J32" s="160">
        <f t="shared" si="7"/>
        <v>2.6249999999999996E-2</v>
      </c>
    </row>
    <row r="33" spans="2:10" ht="15" thickBot="1" x14ac:dyDescent="0.35">
      <c r="B33" t="str">
        <f t="shared" si="0"/>
        <v>NewConstruction</v>
      </c>
      <c r="C33" t="str">
        <f t="shared" si="1"/>
        <v>Addition Option #2</v>
      </c>
      <c r="D33" s="149" t="s">
        <v>161</v>
      </c>
      <c r="E33" s="149" t="s">
        <v>51</v>
      </c>
      <c r="F33" s="383" t="s">
        <v>149</v>
      </c>
      <c r="G33" s="157" t="str">
        <f t="shared" si="8"/>
        <v>3</v>
      </c>
      <c r="H33" s="158">
        <v>0.25</v>
      </c>
      <c r="I33" s="238">
        <f>criteriaRegComp</f>
        <v>0.1</v>
      </c>
      <c r="J33" s="159">
        <f t="shared" si="7"/>
        <v>1.8750000000000003E-2</v>
      </c>
    </row>
    <row r="34" spans="2:10" x14ac:dyDescent="0.3">
      <c r="B34" t="str">
        <f t="shared" si="0"/>
        <v>NewConstruction</v>
      </c>
      <c r="C34" t="str">
        <f t="shared" si="1"/>
        <v>Addition Option #2</v>
      </c>
    </row>
    <row r="35" spans="2:10" x14ac:dyDescent="0.3">
      <c r="F35" s="166" t="str">
        <f>ProjectName&amp;" Score"</f>
        <v>Addition Option #2 Score</v>
      </c>
      <c r="J35" s="155">
        <f>SUM(J7:J33)</f>
        <v>0.75900000000000023</v>
      </c>
    </row>
  </sheetData>
  <sheetProtection algorithmName="SHA-512" hashValue="8H/wrY0qSmZQxbQu8kg96/f6Y3aU+0br8KeAPVS8RZ5yFYWAsNK1Geo5MnA/gLlDBODbaFOhxlJ9Kq1WveOT2w==" saltValue="4ijBMf7c+qF/H9KssWiOJA==" spinCount="100000" sheet="1" objects="1" scenarios="1" selectLockedCells="1"/>
  <conditionalFormatting sqref="B7:D34">
    <cfRule type="cellIs" dxfId="6" priority="1" operator="equal">
      <formula>OneUp</formula>
    </cfRule>
  </conditionalFormatting>
  <dataValidations count="1">
    <dataValidation type="list" allowBlank="1" showInputMessage="1" showErrorMessage="1" sqref="B4" xr:uid="{2A167D19-697B-4ED4-9E4B-E49E4829F741}">
      <formula1>ProjectType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7">
        <x14:dataValidation type="list" allowBlank="1" showInputMessage="1" showErrorMessage="1" xr:uid="{176CD70C-85B7-4971-BCCD-254A4851EB8D}">
          <x14:formula1>
            <xm:f>Weights!$G$80:$K$80</xm:f>
          </x14:formula1>
          <xm:sqref>F33</xm:sqref>
        </x14:dataValidation>
        <x14:dataValidation type="list" allowBlank="1" showInputMessage="1" showErrorMessage="1" xr:uid="{7A2F0C8E-9DF6-4260-9440-871A3848D95B}">
          <x14:formula1>
            <xm:f>Weights!$G$72:$K$72</xm:f>
          </x14:formula1>
          <xm:sqref>F30</xm:sqref>
        </x14:dataValidation>
        <x14:dataValidation type="list" allowBlank="1" showInputMessage="1" showErrorMessage="1" xr:uid="{B7DC7082-2BDD-42EB-BED0-A2347B09F013}">
          <x14:formula1>
            <xm:f>Weights!$G$28:$K$28</xm:f>
          </x14:formula1>
          <xm:sqref>F12</xm:sqref>
        </x14:dataValidation>
        <x14:dataValidation type="list" allowBlank="1" showInputMessage="1" showErrorMessage="1" xr:uid="{1D429683-0C96-4D67-B42B-1CB446E1BA83}">
          <x14:formula1>
            <xm:f>Weights!$G$27:$K$27</xm:f>
          </x14:formula1>
          <xm:sqref>F11</xm:sqref>
        </x14:dataValidation>
        <x14:dataValidation type="list" allowBlank="1" showInputMessage="1" showErrorMessage="1" xr:uid="{28B0BBD2-5CDD-4D2A-9FAE-A141E8D8B184}">
          <x14:formula1>
            <xm:f>Weights!$G$26:$K$26</xm:f>
          </x14:formula1>
          <xm:sqref>F10</xm:sqref>
        </x14:dataValidation>
        <x14:dataValidation type="list" allowBlank="1" showInputMessage="1" showErrorMessage="1" xr:uid="{7B448D08-AA03-4818-BE0E-82847F522D63}">
          <x14:formula1>
            <xm:f>Weights!$G$25:$K$25</xm:f>
          </x14:formula1>
          <xm:sqref>F9</xm:sqref>
        </x14:dataValidation>
        <x14:dataValidation type="list" allowBlank="1" showInputMessage="1" showErrorMessage="1" xr:uid="{079D2EA5-D86A-45B0-9C00-4C472DE81360}">
          <x14:formula1>
            <xm:f>Weights!$G$24:$K$24</xm:f>
          </x14:formula1>
          <xm:sqref>F8</xm:sqref>
        </x14:dataValidation>
        <x14:dataValidation type="list" allowBlank="1" showInputMessage="1" showErrorMessage="1" xr:uid="{739175B6-9114-4944-847F-B1F1C5F65A4D}">
          <x14:formula1>
            <xm:f>Weights!$G$18:$K$18</xm:f>
          </x14:formula1>
          <xm:sqref>F7</xm:sqref>
        </x14:dataValidation>
        <x14:dataValidation type="list" allowBlank="1" showInputMessage="1" showErrorMessage="1" xr:uid="{6B0D20BD-B152-483F-B96A-BF999BEBF827}">
          <x14:formula1>
            <xm:f>Weights!$G$35:$K$35</xm:f>
          </x14:formula1>
          <xm:sqref>F13</xm:sqref>
        </x14:dataValidation>
        <x14:dataValidation type="list" allowBlank="1" showInputMessage="1" showErrorMessage="1" xr:uid="{9E5C2F88-6FEB-4BA4-8B1B-1EBAAFADC264}">
          <x14:formula1>
            <xm:f>Weights!$G$36:$K$36</xm:f>
          </x14:formula1>
          <xm:sqref>F14</xm:sqref>
        </x14:dataValidation>
        <x14:dataValidation type="list" allowBlank="1" showInputMessage="1" showErrorMessage="1" xr:uid="{61E28273-075E-4A3F-90F2-F39A1E5A428E}">
          <x14:formula1>
            <xm:f>Weights!$G$37:$K$37</xm:f>
          </x14:formula1>
          <xm:sqref>F15</xm:sqref>
        </x14:dataValidation>
        <x14:dataValidation type="list" allowBlank="1" showInputMessage="1" showErrorMessage="1" xr:uid="{5AB1708A-BFDD-4EEB-8C23-95966F77ED67}">
          <x14:formula1>
            <xm:f>Weights!$G$38:$K$38</xm:f>
          </x14:formula1>
          <xm:sqref>F16</xm:sqref>
        </x14:dataValidation>
        <x14:dataValidation type="list" allowBlank="1" showInputMessage="1" showErrorMessage="1" xr:uid="{5A551C51-9660-466B-A5C7-368D2E31CE27}">
          <x14:formula1>
            <xm:f>Weights!$G$39:$K$39</xm:f>
          </x14:formula1>
          <xm:sqref>F17</xm:sqref>
        </x14:dataValidation>
        <x14:dataValidation type="list" allowBlank="1" showInputMessage="1" showErrorMessage="1" xr:uid="{A0610811-8333-4544-9FCF-3539D385B4CB}">
          <x14:formula1>
            <xm:f>Weights!$G$40:$K$40</xm:f>
          </x14:formula1>
          <xm:sqref>F18</xm:sqref>
        </x14:dataValidation>
        <x14:dataValidation type="list" allowBlank="1" showInputMessage="1" showErrorMessage="1" xr:uid="{1D8C8194-D579-4EFF-B670-DAF675CC24F0}">
          <x14:formula1>
            <xm:f>Weights!$G$47:$K$47</xm:f>
          </x14:formula1>
          <xm:sqref>F19</xm:sqref>
        </x14:dataValidation>
        <x14:dataValidation type="list" allowBlank="1" showInputMessage="1" showErrorMessage="1" xr:uid="{0C23A14D-9941-4EB2-B0AF-7592BE77EAF8}">
          <x14:formula1>
            <xm:f>Weights!$G$48:$K$48</xm:f>
          </x14:formula1>
          <xm:sqref>F20</xm:sqref>
        </x14:dataValidation>
        <x14:dataValidation type="list" allowBlank="1" showInputMessage="1" showErrorMessage="1" xr:uid="{42DDFC03-BA14-4E90-ABA2-A6FC6C638E19}">
          <x14:formula1>
            <xm:f>Weights!$G$49:$K$49</xm:f>
          </x14:formula1>
          <xm:sqref>F21</xm:sqref>
        </x14:dataValidation>
        <x14:dataValidation type="list" allowBlank="1" showInputMessage="1" showErrorMessage="1" xr:uid="{54CB3158-406A-49D6-A7FA-90D0B976309E}">
          <x14:formula1>
            <xm:f>Weights!$G$50:$K$50</xm:f>
          </x14:formula1>
          <xm:sqref>F22</xm:sqref>
        </x14:dataValidation>
        <x14:dataValidation type="list" allowBlank="1" showInputMessage="1" showErrorMessage="1" xr:uid="{00810120-D31B-47C6-91E3-E077CC1983EE}">
          <x14:formula1>
            <xm:f>Weights!$G$51:$K$51</xm:f>
          </x14:formula1>
          <xm:sqref>F23</xm:sqref>
        </x14:dataValidation>
        <x14:dataValidation type="list" allowBlank="1" showInputMessage="1" showErrorMessage="1" xr:uid="{8B758DB0-874A-4BF6-9188-F581A4022A01}">
          <x14:formula1>
            <xm:f>Weights!$G$52:$K$52</xm:f>
          </x14:formula1>
          <xm:sqref>F24</xm:sqref>
        </x14:dataValidation>
        <x14:dataValidation type="list" allowBlank="1" showInputMessage="1" showErrorMessage="1" xr:uid="{3D90BCE3-035D-4498-AA3B-F211AC5C5DB1}">
          <x14:formula1>
            <xm:f>Weights!$G$60:$K$60</xm:f>
          </x14:formula1>
          <xm:sqref>F25</xm:sqref>
        </x14:dataValidation>
        <x14:dataValidation type="list" allowBlank="1" showInputMessage="1" showErrorMessage="1" xr:uid="{536F4C0E-BE5E-45EE-B610-D13E844E3A45}">
          <x14:formula1>
            <xm:f>Weights!$G$61:$K$61</xm:f>
          </x14:formula1>
          <xm:sqref>F26</xm:sqref>
        </x14:dataValidation>
        <x14:dataValidation type="list" allowBlank="1" showInputMessage="1" showErrorMessage="1" xr:uid="{F9E26E70-0683-4D05-8B3F-031CF1ABBB6B}">
          <x14:formula1>
            <xm:f>Weights!$G$62:$K$62</xm:f>
          </x14:formula1>
          <xm:sqref>F27</xm:sqref>
        </x14:dataValidation>
        <x14:dataValidation type="list" allowBlank="1" showInputMessage="1" showErrorMessage="1" xr:uid="{9AB76FD9-F404-4DCB-8CD4-3CE4C28BCA16}">
          <x14:formula1>
            <xm:f>Weights!$K$63</xm:f>
          </x14:formula1>
          <xm:sqref>F28</xm:sqref>
        </x14:dataValidation>
        <x14:dataValidation type="list" allowBlank="1" showInputMessage="1" showErrorMessage="1" xr:uid="{A79EA1EB-C8BD-4ED9-92B5-F608BB692ACB}">
          <x14:formula1>
            <xm:f>Weights!$G$64:$K$64</xm:f>
          </x14:formula1>
          <xm:sqref>F29</xm:sqref>
        </x14:dataValidation>
        <x14:dataValidation type="list" allowBlank="1" showInputMessage="1" showErrorMessage="1" xr:uid="{03DC5AFE-3C34-4F37-86CC-DF245730BD16}">
          <x14:formula1>
            <xm:f>Weights!$G$78:$K$78</xm:f>
          </x14:formula1>
          <xm:sqref>F31</xm:sqref>
        </x14:dataValidation>
        <x14:dataValidation type="list" allowBlank="1" showInputMessage="1" showErrorMessage="1" xr:uid="{433EE39C-DD8E-44F8-935E-22C07B7BDD1D}">
          <x14:formula1>
            <xm:f>Weights!$G$79:$K$79</xm:f>
          </x14:formula1>
          <xm:sqref>F32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A7CA0-8C8A-4B43-9EB7-8AB2C79A1EB3}">
  <sheetPr>
    <tabColor theme="3"/>
  </sheetPr>
  <dimension ref="B3:J192"/>
  <sheetViews>
    <sheetView showGridLines="0" workbookViewId="0">
      <pane ySplit="3" topLeftCell="A4" activePane="bottomLeft" state="frozen"/>
      <selection pane="bottomLeft" activeCell="K158" sqref="K157:K158"/>
    </sheetView>
  </sheetViews>
  <sheetFormatPr defaultRowHeight="14.4" x14ac:dyDescent="0.3"/>
  <cols>
    <col min="2" max="2" width="25.21875" customWidth="1"/>
    <col min="3" max="3" width="26.21875" customWidth="1"/>
    <col min="4" max="4" width="40.88671875" bestFit="1" customWidth="1"/>
    <col min="5" max="5" width="60.109375" bestFit="1" customWidth="1"/>
    <col min="6" max="6" width="21.21875" bestFit="1" customWidth="1"/>
    <col min="7" max="7" width="7.33203125" customWidth="1"/>
    <col min="9" max="9" width="16" customWidth="1"/>
  </cols>
  <sheetData>
    <row r="3" spans="2:10" x14ac:dyDescent="0.3">
      <c r="B3" s="151" t="s">
        <v>125</v>
      </c>
      <c r="C3" s="151" t="s">
        <v>74</v>
      </c>
      <c r="D3" s="150" t="s">
        <v>115</v>
      </c>
      <c r="E3" s="150" t="s">
        <v>116</v>
      </c>
      <c r="F3" s="150" t="s">
        <v>146</v>
      </c>
      <c r="G3" s="153" t="s">
        <v>52</v>
      </c>
      <c r="H3" s="150" t="s">
        <v>117</v>
      </c>
      <c r="I3" s="150" t="s">
        <v>118</v>
      </c>
      <c r="J3" s="150" t="s">
        <v>170</v>
      </c>
    </row>
    <row r="4" spans="2:10" x14ac:dyDescent="0.3">
      <c r="B4" t="s">
        <v>158</v>
      </c>
      <c r="C4" t="s">
        <v>171</v>
      </c>
      <c r="D4" t="s">
        <v>19</v>
      </c>
      <c r="E4" t="s">
        <v>19</v>
      </c>
      <c r="F4" t="s">
        <v>150</v>
      </c>
      <c r="G4" t="s">
        <v>151</v>
      </c>
      <c r="H4" s="148">
        <v>1</v>
      </c>
      <c r="I4" s="148">
        <v>0.05</v>
      </c>
      <c r="J4" s="167">
        <v>0.05</v>
      </c>
    </row>
    <row r="5" spans="2:10" x14ac:dyDescent="0.3">
      <c r="B5" t="s">
        <v>158</v>
      </c>
      <c r="C5" t="s">
        <v>171</v>
      </c>
      <c r="D5" t="s">
        <v>20</v>
      </c>
      <c r="E5" t="s">
        <v>28</v>
      </c>
      <c r="F5" t="s">
        <v>129</v>
      </c>
      <c r="G5" t="s">
        <v>151</v>
      </c>
      <c r="H5" s="148">
        <v>0.32</v>
      </c>
      <c r="I5" s="148">
        <v>0.3</v>
      </c>
      <c r="J5" s="167">
        <v>9.6000000000000002E-2</v>
      </c>
    </row>
    <row r="6" spans="2:10" x14ac:dyDescent="0.3">
      <c r="B6" t="s">
        <v>158</v>
      </c>
      <c r="C6" t="s">
        <v>171</v>
      </c>
      <c r="D6" t="s">
        <v>20</v>
      </c>
      <c r="E6" t="s">
        <v>29</v>
      </c>
      <c r="F6" t="s">
        <v>120</v>
      </c>
      <c r="G6" t="s">
        <v>152</v>
      </c>
      <c r="H6" s="148">
        <v>0.27</v>
      </c>
      <c r="I6" s="148">
        <v>0.3</v>
      </c>
      <c r="J6" s="167">
        <v>0</v>
      </c>
    </row>
    <row r="7" spans="2:10" x14ac:dyDescent="0.3">
      <c r="B7" t="s">
        <v>158</v>
      </c>
      <c r="C7" t="s">
        <v>171</v>
      </c>
      <c r="D7" t="s">
        <v>20</v>
      </c>
      <c r="E7" t="s">
        <v>30</v>
      </c>
      <c r="F7" t="s">
        <v>120</v>
      </c>
      <c r="G7" t="s">
        <v>152</v>
      </c>
      <c r="H7" s="148">
        <v>0.16</v>
      </c>
      <c r="I7" s="148">
        <v>0.3</v>
      </c>
      <c r="J7" s="167">
        <v>0</v>
      </c>
    </row>
    <row r="8" spans="2:10" x14ac:dyDescent="0.3">
      <c r="B8" t="s">
        <v>158</v>
      </c>
      <c r="C8" t="s">
        <v>171</v>
      </c>
      <c r="D8" t="s">
        <v>20</v>
      </c>
      <c r="E8" t="s">
        <v>31</v>
      </c>
      <c r="F8" t="s">
        <v>120</v>
      </c>
      <c r="G8" t="s">
        <v>152</v>
      </c>
      <c r="H8" s="148">
        <v>0.15</v>
      </c>
      <c r="I8" s="148">
        <v>0.3</v>
      </c>
      <c r="J8" s="167">
        <v>0</v>
      </c>
    </row>
    <row r="9" spans="2:10" x14ac:dyDescent="0.3">
      <c r="B9" t="s">
        <v>158</v>
      </c>
      <c r="C9" t="s">
        <v>171</v>
      </c>
      <c r="D9" t="s">
        <v>20</v>
      </c>
      <c r="E9" t="s">
        <v>32</v>
      </c>
      <c r="F9" t="s">
        <v>140</v>
      </c>
      <c r="G9" t="s">
        <v>151</v>
      </c>
      <c r="H9" s="148">
        <v>0.1</v>
      </c>
      <c r="I9" s="148">
        <v>0.3</v>
      </c>
      <c r="J9" s="167">
        <v>0.03</v>
      </c>
    </row>
    <row r="10" spans="2:10" x14ac:dyDescent="0.3">
      <c r="B10" t="s">
        <v>158</v>
      </c>
      <c r="C10" t="s">
        <v>171</v>
      </c>
      <c r="D10" t="s">
        <v>21</v>
      </c>
      <c r="E10" t="s">
        <v>121</v>
      </c>
      <c r="F10" t="s">
        <v>147</v>
      </c>
      <c r="G10" t="s">
        <v>153</v>
      </c>
      <c r="H10" s="148">
        <v>0.25</v>
      </c>
      <c r="I10" s="148">
        <v>0.2</v>
      </c>
      <c r="J10" s="167">
        <v>1.2500000000000001E-2</v>
      </c>
    </row>
    <row r="11" spans="2:10" x14ac:dyDescent="0.3">
      <c r="B11" t="s">
        <v>158</v>
      </c>
      <c r="C11" t="s">
        <v>171</v>
      </c>
      <c r="D11" t="s">
        <v>21</v>
      </c>
      <c r="E11" t="s">
        <v>76</v>
      </c>
      <c r="F11" t="s">
        <v>147</v>
      </c>
      <c r="G11" t="s">
        <v>153</v>
      </c>
      <c r="H11" s="148">
        <v>0.23</v>
      </c>
      <c r="I11" s="148">
        <v>0.2</v>
      </c>
      <c r="J11" s="167">
        <v>1.1500000000000002E-2</v>
      </c>
    </row>
    <row r="12" spans="2:10" x14ac:dyDescent="0.3">
      <c r="B12" t="s">
        <v>158</v>
      </c>
      <c r="C12" t="s">
        <v>171</v>
      </c>
      <c r="D12" t="s">
        <v>21</v>
      </c>
      <c r="E12" t="s">
        <v>77</v>
      </c>
      <c r="F12" t="s">
        <v>147</v>
      </c>
      <c r="G12" t="s">
        <v>153</v>
      </c>
      <c r="H12" s="148">
        <v>0.17</v>
      </c>
      <c r="I12" s="148">
        <v>0.2</v>
      </c>
      <c r="J12" s="167">
        <v>8.5000000000000006E-3</v>
      </c>
    </row>
    <row r="13" spans="2:10" x14ac:dyDescent="0.3">
      <c r="B13" t="s">
        <v>158</v>
      </c>
      <c r="C13" t="s">
        <v>171</v>
      </c>
      <c r="D13" t="s">
        <v>21</v>
      </c>
      <c r="E13" t="s">
        <v>122</v>
      </c>
      <c r="F13" t="s">
        <v>120</v>
      </c>
      <c r="G13" t="s">
        <v>152</v>
      </c>
      <c r="H13" s="148">
        <v>0.15</v>
      </c>
      <c r="I13" s="148">
        <v>0.2</v>
      </c>
      <c r="J13" s="167">
        <v>0</v>
      </c>
    </row>
    <row r="14" spans="2:10" x14ac:dyDescent="0.3">
      <c r="B14" t="s">
        <v>158</v>
      </c>
      <c r="C14" t="s">
        <v>171</v>
      </c>
      <c r="D14" t="s">
        <v>21</v>
      </c>
      <c r="E14" t="s">
        <v>123</v>
      </c>
      <c r="F14" t="s">
        <v>120</v>
      </c>
      <c r="G14" t="s">
        <v>152</v>
      </c>
      <c r="H14" s="148">
        <v>0.1</v>
      </c>
      <c r="I14" s="148">
        <v>0.2</v>
      </c>
      <c r="J14" s="167">
        <v>0</v>
      </c>
    </row>
    <row r="15" spans="2:10" x14ac:dyDescent="0.3">
      <c r="B15" t="s">
        <v>158</v>
      </c>
      <c r="C15" t="s">
        <v>171</v>
      </c>
      <c r="D15" t="s">
        <v>21</v>
      </c>
      <c r="E15" t="s">
        <v>36</v>
      </c>
      <c r="F15" t="s">
        <v>120</v>
      </c>
      <c r="G15" t="s">
        <v>152</v>
      </c>
      <c r="H15" s="148">
        <v>0.1</v>
      </c>
      <c r="I15" s="148">
        <v>0.2</v>
      </c>
      <c r="J15" s="167">
        <v>0</v>
      </c>
    </row>
    <row r="16" spans="2:10" x14ac:dyDescent="0.3">
      <c r="B16" t="s">
        <v>158</v>
      </c>
      <c r="C16" t="s">
        <v>171</v>
      </c>
      <c r="D16" t="s">
        <v>22</v>
      </c>
      <c r="E16" t="s">
        <v>37</v>
      </c>
      <c r="F16" t="s">
        <v>149</v>
      </c>
      <c r="G16" t="s">
        <v>155</v>
      </c>
      <c r="H16" s="148">
        <v>0.2</v>
      </c>
      <c r="I16" s="148">
        <v>0.15</v>
      </c>
      <c r="J16" s="167">
        <v>2.2500000000000003E-2</v>
      </c>
    </row>
    <row r="17" spans="2:10" x14ac:dyDescent="0.3">
      <c r="B17" t="s">
        <v>158</v>
      </c>
      <c r="C17" t="s">
        <v>171</v>
      </c>
      <c r="D17" t="s">
        <v>22</v>
      </c>
      <c r="E17" t="s">
        <v>38</v>
      </c>
      <c r="F17" t="s">
        <v>149</v>
      </c>
      <c r="G17" t="s">
        <v>155</v>
      </c>
      <c r="H17" s="148">
        <v>0.2</v>
      </c>
      <c r="I17" s="148">
        <v>0.15</v>
      </c>
      <c r="J17" s="167">
        <v>2.2500000000000003E-2</v>
      </c>
    </row>
    <row r="18" spans="2:10" x14ac:dyDescent="0.3">
      <c r="B18" t="s">
        <v>158</v>
      </c>
      <c r="C18" t="s">
        <v>171</v>
      </c>
      <c r="D18" t="s">
        <v>22</v>
      </c>
      <c r="E18" t="s">
        <v>39</v>
      </c>
      <c r="F18" t="s">
        <v>149</v>
      </c>
      <c r="G18" t="s">
        <v>155</v>
      </c>
      <c r="H18" s="148">
        <v>0.2</v>
      </c>
      <c r="I18" s="148">
        <v>0.15</v>
      </c>
      <c r="J18" s="167">
        <v>2.2500000000000003E-2</v>
      </c>
    </row>
    <row r="19" spans="2:10" x14ac:dyDescent="0.3">
      <c r="B19" t="s">
        <v>158</v>
      </c>
      <c r="C19" t="s">
        <v>171</v>
      </c>
      <c r="D19" t="s">
        <v>22</v>
      </c>
      <c r="E19" t="s">
        <v>40</v>
      </c>
      <c r="F19" t="s">
        <v>147</v>
      </c>
      <c r="G19" t="s">
        <v>153</v>
      </c>
      <c r="H19" s="148">
        <v>0.2</v>
      </c>
      <c r="I19" s="148">
        <v>0.15</v>
      </c>
      <c r="J19" s="167">
        <v>7.4999999999999997E-3</v>
      </c>
    </row>
    <row r="20" spans="2:10" x14ac:dyDescent="0.3">
      <c r="B20" t="s">
        <v>158</v>
      </c>
      <c r="C20" t="s">
        <v>171</v>
      </c>
      <c r="D20" t="s">
        <v>22</v>
      </c>
      <c r="E20" t="s">
        <v>124</v>
      </c>
      <c r="F20" t="s">
        <v>148</v>
      </c>
      <c r="G20" t="s">
        <v>154</v>
      </c>
      <c r="H20" s="148">
        <v>0.15</v>
      </c>
      <c r="I20" s="148">
        <v>0.15</v>
      </c>
      <c r="J20" s="167">
        <v>1.125E-2</v>
      </c>
    </row>
    <row r="21" spans="2:10" x14ac:dyDescent="0.3">
      <c r="B21" t="s">
        <v>158</v>
      </c>
      <c r="C21" t="s">
        <v>171</v>
      </c>
      <c r="D21" t="s">
        <v>22</v>
      </c>
      <c r="E21" t="s">
        <v>42</v>
      </c>
      <c r="F21" t="s">
        <v>120</v>
      </c>
      <c r="G21" t="s">
        <v>152</v>
      </c>
      <c r="H21" s="148">
        <v>0.05</v>
      </c>
      <c r="I21" s="148">
        <v>0.15</v>
      </c>
      <c r="J21" s="167">
        <v>0</v>
      </c>
    </row>
    <row r="22" spans="2:10" x14ac:dyDescent="0.3">
      <c r="B22" t="s">
        <v>158</v>
      </c>
      <c r="C22" t="s">
        <v>171</v>
      </c>
      <c r="D22" t="s">
        <v>23</v>
      </c>
      <c r="E22" t="s">
        <v>43</v>
      </c>
      <c r="F22" t="s">
        <v>120</v>
      </c>
      <c r="G22" t="s">
        <v>152</v>
      </c>
      <c r="H22" s="148">
        <v>0.25</v>
      </c>
      <c r="I22" s="148">
        <v>0.1</v>
      </c>
      <c r="J22" s="167">
        <v>0</v>
      </c>
    </row>
    <row r="23" spans="2:10" x14ac:dyDescent="0.3">
      <c r="B23" t="s">
        <v>158</v>
      </c>
      <c r="C23" t="s">
        <v>171</v>
      </c>
      <c r="D23" t="s">
        <v>23</v>
      </c>
      <c r="E23" t="s">
        <v>44</v>
      </c>
      <c r="F23" t="s">
        <v>120</v>
      </c>
      <c r="G23" t="s">
        <v>152</v>
      </c>
      <c r="H23" s="148">
        <v>0.25</v>
      </c>
      <c r="I23" s="148">
        <v>0.1</v>
      </c>
      <c r="J23" s="167">
        <v>0</v>
      </c>
    </row>
    <row r="24" spans="2:10" x14ac:dyDescent="0.3">
      <c r="B24" t="s">
        <v>158</v>
      </c>
      <c r="C24" t="s">
        <v>171</v>
      </c>
      <c r="D24" t="s">
        <v>23</v>
      </c>
      <c r="E24" t="s">
        <v>78</v>
      </c>
      <c r="F24" t="s">
        <v>120</v>
      </c>
      <c r="G24" t="s">
        <v>152</v>
      </c>
      <c r="H24" s="148">
        <v>0.2</v>
      </c>
      <c r="I24" s="148">
        <v>0.1</v>
      </c>
      <c r="J24" s="167">
        <v>0</v>
      </c>
    </row>
    <row r="25" spans="2:10" x14ac:dyDescent="0.3">
      <c r="B25" t="s">
        <v>158</v>
      </c>
      <c r="C25" t="s">
        <v>171</v>
      </c>
      <c r="D25" t="s">
        <v>23</v>
      </c>
      <c r="E25" t="s">
        <v>46</v>
      </c>
      <c r="F25" t="s">
        <v>120</v>
      </c>
      <c r="G25" t="s">
        <v>152</v>
      </c>
      <c r="H25" s="148">
        <v>0.2</v>
      </c>
      <c r="I25" s="148">
        <v>0.1</v>
      </c>
      <c r="J25" s="167">
        <v>0</v>
      </c>
    </row>
    <row r="26" spans="2:10" x14ac:dyDescent="0.3">
      <c r="B26" t="s">
        <v>158</v>
      </c>
      <c r="C26" t="s">
        <v>171</v>
      </c>
      <c r="D26" t="s">
        <v>23</v>
      </c>
      <c r="E26" t="s">
        <v>47</v>
      </c>
      <c r="F26" t="s">
        <v>120</v>
      </c>
      <c r="G26" t="s">
        <v>152</v>
      </c>
      <c r="H26" s="148">
        <v>0.1</v>
      </c>
      <c r="I26" s="148">
        <v>0.1</v>
      </c>
      <c r="J26" s="167">
        <v>0</v>
      </c>
    </row>
    <row r="27" spans="2:10" x14ac:dyDescent="0.3">
      <c r="B27" t="s">
        <v>158</v>
      </c>
      <c r="C27" t="s">
        <v>171</v>
      </c>
      <c r="D27" t="s">
        <v>48</v>
      </c>
      <c r="E27" t="s">
        <v>48</v>
      </c>
      <c r="F27" t="s">
        <v>120</v>
      </c>
      <c r="G27" t="s">
        <v>152</v>
      </c>
      <c r="H27" s="148">
        <v>1</v>
      </c>
      <c r="I27" s="148">
        <v>0.1</v>
      </c>
      <c r="J27" s="167">
        <v>0</v>
      </c>
    </row>
    <row r="28" spans="2:10" x14ac:dyDescent="0.3">
      <c r="B28" t="s">
        <v>158</v>
      </c>
      <c r="C28" t="s">
        <v>171</v>
      </c>
      <c r="D28" t="s">
        <v>161</v>
      </c>
      <c r="E28" t="s">
        <v>49</v>
      </c>
      <c r="F28" t="s">
        <v>120</v>
      </c>
      <c r="G28" t="s">
        <v>152</v>
      </c>
      <c r="H28" s="148">
        <v>0.4</v>
      </c>
      <c r="I28" s="148">
        <v>0.1</v>
      </c>
      <c r="J28" s="167">
        <v>0</v>
      </c>
    </row>
    <row r="29" spans="2:10" x14ac:dyDescent="0.3">
      <c r="B29" t="s">
        <v>158</v>
      </c>
      <c r="C29" t="s">
        <v>171</v>
      </c>
      <c r="D29" t="s">
        <v>161</v>
      </c>
      <c r="E29" t="s">
        <v>50</v>
      </c>
      <c r="F29" t="s">
        <v>120</v>
      </c>
      <c r="G29" t="s">
        <v>152</v>
      </c>
      <c r="H29" s="148">
        <v>0.35</v>
      </c>
      <c r="I29" s="148">
        <v>0.1</v>
      </c>
      <c r="J29" s="167">
        <v>0</v>
      </c>
    </row>
    <row r="30" spans="2:10" x14ac:dyDescent="0.3">
      <c r="B30" t="s">
        <v>158</v>
      </c>
      <c r="C30" t="s">
        <v>171</v>
      </c>
      <c r="D30" t="s">
        <v>161</v>
      </c>
      <c r="E30" t="s">
        <v>51</v>
      </c>
      <c r="F30" t="s">
        <v>120</v>
      </c>
      <c r="G30" t="s">
        <v>152</v>
      </c>
      <c r="H30" s="148">
        <v>0.25</v>
      </c>
      <c r="I30" s="148">
        <v>0.1</v>
      </c>
      <c r="J30" s="167">
        <v>0</v>
      </c>
    </row>
    <row r="31" spans="2:10" x14ac:dyDescent="0.3">
      <c r="B31" t="s">
        <v>159</v>
      </c>
      <c r="C31" t="s">
        <v>157</v>
      </c>
      <c r="D31" t="s">
        <v>19</v>
      </c>
      <c r="E31" t="s">
        <v>19</v>
      </c>
      <c r="F31" t="s">
        <v>120</v>
      </c>
      <c r="G31" t="s">
        <v>152</v>
      </c>
      <c r="H31" s="148">
        <v>1</v>
      </c>
      <c r="I31" s="148">
        <v>0.05</v>
      </c>
      <c r="J31" s="167">
        <v>0</v>
      </c>
    </row>
    <row r="32" spans="2:10" x14ac:dyDescent="0.3">
      <c r="B32" t="s">
        <v>159</v>
      </c>
      <c r="C32" t="s">
        <v>157</v>
      </c>
      <c r="D32" t="s">
        <v>20</v>
      </c>
      <c r="E32" t="s">
        <v>28</v>
      </c>
      <c r="F32" t="s">
        <v>134</v>
      </c>
      <c r="G32" t="s">
        <v>154</v>
      </c>
      <c r="H32" s="148">
        <v>0.05</v>
      </c>
      <c r="I32" s="148">
        <v>0.3</v>
      </c>
      <c r="J32" s="167">
        <v>7.4999999999999997E-3</v>
      </c>
    </row>
    <row r="33" spans="2:10" x14ac:dyDescent="0.3">
      <c r="B33" t="s">
        <v>159</v>
      </c>
      <c r="C33" t="s">
        <v>157</v>
      </c>
      <c r="D33" t="s">
        <v>20</v>
      </c>
      <c r="E33" t="s">
        <v>29</v>
      </c>
      <c r="F33" t="s">
        <v>128</v>
      </c>
      <c r="G33" t="s">
        <v>153</v>
      </c>
      <c r="H33" s="148">
        <v>0.5</v>
      </c>
      <c r="I33" s="148">
        <v>0.3</v>
      </c>
      <c r="J33" s="167">
        <v>3.7499999999999999E-2</v>
      </c>
    </row>
    <row r="34" spans="2:10" x14ac:dyDescent="0.3">
      <c r="B34" t="s">
        <v>159</v>
      </c>
      <c r="C34" t="s">
        <v>157</v>
      </c>
      <c r="D34" t="s">
        <v>20</v>
      </c>
      <c r="E34" t="s">
        <v>30</v>
      </c>
      <c r="F34" t="s">
        <v>133</v>
      </c>
      <c r="G34" t="s">
        <v>154</v>
      </c>
      <c r="H34" s="148">
        <v>0.2</v>
      </c>
      <c r="I34" s="148">
        <v>0.3</v>
      </c>
      <c r="J34" s="167">
        <v>0.03</v>
      </c>
    </row>
    <row r="35" spans="2:10" x14ac:dyDescent="0.3">
      <c r="B35" t="s">
        <v>159</v>
      </c>
      <c r="C35" t="s">
        <v>157</v>
      </c>
      <c r="D35" t="s">
        <v>20</v>
      </c>
      <c r="E35" t="s">
        <v>31</v>
      </c>
      <c r="F35" t="s">
        <v>138</v>
      </c>
      <c r="G35" t="s">
        <v>155</v>
      </c>
      <c r="H35" s="148">
        <v>0.15</v>
      </c>
      <c r="I35" s="148">
        <v>0.3</v>
      </c>
      <c r="J35" s="167">
        <v>3.3749999999999995E-2</v>
      </c>
    </row>
    <row r="36" spans="2:10" x14ac:dyDescent="0.3">
      <c r="B36" t="s">
        <v>159</v>
      </c>
      <c r="C36" t="s">
        <v>157</v>
      </c>
      <c r="D36" t="s">
        <v>20</v>
      </c>
      <c r="E36" t="s">
        <v>32</v>
      </c>
      <c r="F36" t="s">
        <v>141</v>
      </c>
      <c r="G36" t="s">
        <v>155</v>
      </c>
      <c r="H36" s="148">
        <v>0.1</v>
      </c>
      <c r="I36" s="148">
        <v>0.3</v>
      </c>
      <c r="J36" s="167">
        <v>2.2500000000000003E-2</v>
      </c>
    </row>
    <row r="37" spans="2:10" x14ac:dyDescent="0.3">
      <c r="B37" t="s">
        <v>159</v>
      </c>
      <c r="C37" t="s">
        <v>157</v>
      </c>
      <c r="D37" t="s">
        <v>21</v>
      </c>
      <c r="E37" t="s">
        <v>121</v>
      </c>
      <c r="F37" t="s">
        <v>149</v>
      </c>
      <c r="G37" t="s">
        <v>155</v>
      </c>
      <c r="H37" s="148">
        <v>0.25</v>
      </c>
      <c r="I37" s="148">
        <v>0.2</v>
      </c>
      <c r="J37" s="167">
        <v>3.7500000000000006E-2</v>
      </c>
    </row>
    <row r="38" spans="2:10" x14ac:dyDescent="0.3">
      <c r="B38" t="s">
        <v>159</v>
      </c>
      <c r="C38" t="s">
        <v>157</v>
      </c>
      <c r="D38" t="s">
        <v>21</v>
      </c>
      <c r="E38" t="s">
        <v>76</v>
      </c>
      <c r="F38" t="s">
        <v>148</v>
      </c>
      <c r="G38" t="s">
        <v>154</v>
      </c>
      <c r="H38" s="148">
        <v>0.23</v>
      </c>
      <c r="I38" s="148">
        <v>0.2</v>
      </c>
      <c r="J38" s="167">
        <v>2.3000000000000003E-2</v>
      </c>
    </row>
    <row r="39" spans="2:10" x14ac:dyDescent="0.3">
      <c r="B39" t="s">
        <v>159</v>
      </c>
      <c r="C39" t="s">
        <v>157</v>
      </c>
      <c r="D39" t="s">
        <v>21</v>
      </c>
      <c r="E39" t="s">
        <v>77</v>
      </c>
      <c r="F39" t="s">
        <v>149</v>
      </c>
      <c r="G39" t="s">
        <v>155</v>
      </c>
      <c r="H39" s="148">
        <v>0.17</v>
      </c>
      <c r="I39" s="148">
        <v>0.2</v>
      </c>
      <c r="J39" s="167">
        <v>2.5500000000000002E-2</v>
      </c>
    </row>
    <row r="40" spans="2:10" x14ac:dyDescent="0.3">
      <c r="B40" t="s">
        <v>159</v>
      </c>
      <c r="C40" t="s">
        <v>157</v>
      </c>
      <c r="D40" t="s">
        <v>21</v>
      </c>
      <c r="E40" t="s">
        <v>122</v>
      </c>
      <c r="F40" t="s">
        <v>148</v>
      </c>
      <c r="G40" t="s">
        <v>154</v>
      </c>
      <c r="H40" s="148">
        <v>0.15</v>
      </c>
      <c r="I40" s="148">
        <v>0.2</v>
      </c>
      <c r="J40" s="167">
        <v>1.4999999999999999E-2</v>
      </c>
    </row>
    <row r="41" spans="2:10" x14ac:dyDescent="0.3">
      <c r="B41" t="s">
        <v>159</v>
      </c>
      <c r="C41" t="s">
        <v>157</v>
      </c>
      <c r="D41" t="s">
        <v>21</v>
      </c>
      <c r="E41" t="s">
        <v>123</v>
      </c>
      <c r="F41" t="s">
        <v>148</v>
      </c>
      <c r="G41" t="s">
        <v>154</v>
      </c>
      <c r="H41" s="148">
        <v>0.1</v>
      </c>
      <c r="I41" s="148">
        <v>0.2</v>
      </c>
      <c r="J41" s="167">
        <v>1.0000000000000002E-2</v>
      </c>
    </row>
    <row r="42" spans="2:10" x14ac:dyDescent="0.3">
      <c r="B42" t="s">
        <v>159</v>
      </c>
      <c r="C42" t="s">
        <v>157</v>
      </c>
      <c r="D42" t="s">
        <v>21</v>
      </c>
      <c r="E42" t="s">
        <v>36</v>
      </c>
      <c r="F42" t="s">
        <v>147</v>
      </c>
      <c r="G42" t="s">
        <v>153</v>
      </c>
      <c r="H42" s="148">
        <v>0.1</v>
      </c>
      <c r="I42" s="148">
        <v>0.2</v>
      </c>
      <c r="J42" s="167">
        <v>5.000000000000001E-3</v>
      </c>
    </row>
    <row r="43" spans="2:10" x14ac:dyDescent="0.3">
      <c r="B43" t="s">
        <v>159</v>
      </c>
      <c r="C43" t="s">
        <v>157</v>
      </c>
      <c r="D43" t="s">
        <v>114</v>
      </c>
      <c r="E43" t="s">
        <v>37</v>
      </c>
      <c r="F43" t="s">
        <v>148</v>
      </c>
      <c r="G43" t="s">
        <v>154</v>
      </c>
      <c r="H43" s="148">
        <v>0.2</v>
      </c>
      <c r="I43" s="148">
        <v>0.15</v>
      </c>
      <c r="J43" s="167">
        <v>1.4999999999999999E-2</v>
      </c>
    </row>
    <row r="44" spans="2:10" x14ac:dyDescent="0.3">
      <c r="B44" t="s">
        <v>159</v>
      </c>
      <c r="C44" t="s">
        <v>157</v>
      </c>
      <c r="D44" t="s">
        <v>114</v>
      </c>
      <c r="E44" t="s">
        <v>38</v>
      </c>
      <c r="F44" t="s">
        <v>149</v>
      </c>
      <c r="G44" t="s">
        <v>155</v>
      </c>
      <c r="H44" s="148">
        <v>0.2</v>
      </c>
      <c r="I44" s="148">
        <v>0.15</v>
      </c>
      <c r="J44" s="167">
        <v>2.2500000000000003E-2</v>
      </c>
    </row>
    <row r="45" spans="2:10" x14ac:dyDescent="0.3">
      <c r="B45" t="s">
        <v>159</v>
      </c>
      <c r="C45" t="s">
        <v>157</v>
      </c>
      <c r="D45" t="s">
        <v>114</v>
      </c>
      <c r="E45" t="s">
        <v>39</v>
      </c>
      <c r="F45" t="s">
        <v>149</v>
      </c>
      <c r="G45" t="s">
        <v>155</v>
      </c>
      <c r="H45" s="148">
        <v>0.2</v>
      </c>
      <c r="I45" s="148">
        <v>0.15</v>
      </c>
      <c r="J45" s="167">
        <v>2.2500000000000003E-2</v>
      </c>
    </row>
    <row r="46" spans="2:10" x14ac:dyDescent="0.3">
      <c r="B46" t="s">
        <v>159</v>
      </c>
      <c r="C46" t="s">
        <v>157</v>
      </c>
      <c r="D46" t="s">
        <v>114</v>
      </c>
      <c r="E46" t="s">
        <v>40</v>
      </c>
      <c r="F46" t="s">
        <v>150</v>
      </c>
      <c r="G46" t="s">
        <v>151</v>
      </c>
      <c r="H46" s="148">
        <v>0.2</v>
      </c>
      <c r="I46" s="148">
        <v>0.15</v>
      </c>
      <c r="J46" s="167">
        <v>0.03</v>
      </c>
    </row>
    <row r="47" spans="2:10" x14ac:dyDescent="0.3">
      <c r="B47" t="s">
        <v>159</v>
      </c>
      <c r="C47" t="s">
        <v>157</v>
      </c>
      <c r="D47" t="s">
        <v>114</v>
      </c>
      <c r="E47" t="s">
        <v>124</v>
      </c>
      <c r="F47" t="s">
        <v>149</v>
      </c>
      <c r="G47" t="s">
        <v>155</v>
      </c>
      <c r="H47" s="148">
        <v>0.15</v>
      </c>
      <c r="I47" s="148">
        <v>0.15</v>
      </c>
      <c r="J47" s="167">
        <v>1.6874999999999998E-2</v>
      </c>
    </row>
    <row r="48" spans="2:10" x14ac:dyDescent="0.3">
      <c r="B48" t="s">
        <v>159</v>
      </c>
      <c r="C48" t="s">
        <v>157</v>
      </c>
      <c r="D48" t="s">
        <v>114</v>
      </c>
      <c r="E48" t="s">
        <v>42</v>
      </c>
      <c r="F48" t="s">
        <v>149</v>
      </c>
      <c r="G48" t="s">
        <v>155</v>
      </c>
      <c r="H48" s="148">
        <v>0.05</v>
      </c>
      <c r="I48" s="148">
        <v>0.15</v>
      </c>
      <c r="J48" s="167">
        <v>5.6250000000000007E-3</v>
      </c>
    </row>
    <row r="49" spans="2:10" x14ac:dyDescent="0.3">
      <c r="B49" t="s">
        <v>159</v>
      </c>
      <c r="C49" t="s">
        <v>157</v>
      </c>
      <c r="D49" t="s">
        <v>23</v>
      </c>
      <c r="E49" t="s">
        <v>43</v>
      </c>
      <c r="F49" t="s">
        <v>148</v>
      </c>
      <c r="G49" t="s">
        <v>154</v>
      </c>
      <c r="H49" s="148">
        <v>0.25</v>
      </c>
      <c r="I49" s="148">
        <v>0.1</v>
      </c>
      <c r="J49" s="167">
        <v>1.2500000000000001E-2</v>
      </c>
    </row>
    <row r="50" spans="2:10" x14ac:dyDescent="0.3">
      <c r="B50" t="s">
        <v>159</v>
      </c>
      <c r="C50" t="s">
        <v>157</v>
      </c>
      <c r="D50" t="s">
        <v>23</v>
      </c>
      <c r="E50" t="s">
        <v>44</v>
      </c>
      <c r="F50" t="s">
        <v>148</v>
      </c>
      <c r="G50" t="s">
        <v>154</v>
      </c>
      <c r="H50" s="148">
        <v>0.25</v>
      </c>
      <c r="I50" s="148">
        <v>0.1</v>
      </c>
      <c r="J50" s="167">
        <v>1.2500000000000001E-2</v>
      </c>
    </row>
    <row r="51" spans="2:10" x14ac:dyDescent="0.3">
      <c r="B51" t="s">
        <v>159</v>
      </c>
      <c r="C51" t="s">
        <v>157</v>
      </c>
      <c r="D51" t="s">
        <v>23</v>
      </c>
      <c r="E51" t="s">
        <v>78</v>
      </c>
      <c r="F51" t="s">
        <v>148</v>
      </c>
      <c r="G51" t="s">
        <v>154</v>
      </c>
      <c r="H51" s="148">
        <v>0.2</v>
      </c>
      <c r="I51" s="148">
        <v>0.1</v>
      </c>
      <c r="J51" s="167">
        <v>1.0000000000000002E-2</v>
      </c>
    </row>
    <row r="52" spans="2:10" x14ac:dyDescent="0.3">
      <c r="B52" t="s">
        <v>159</v>
      </c>
      <c r="C52" t="s">
        <v>157</v>
      </c>
      <c r="D52" t="s">
        <v>23</v>
      </c>
      <c r="E52" t="s">
        <v>46</v>
      </c>
      <c r="F52" t="s">
        <v>149</v>
      </c>
      <c r="G52" t="s">
        <v>155</v>
      </c>
      <c r="H52" s="148">
        <v>0.2</v>
      </c>
      <c r="I52" s="148">
        <v>0.1</v>
      </c>
      <c r="J52" s="167">
        <v>1.5000000000000003E-2</v>
      </c>
    </row>
    <row r="53" spans="2:10" x14ac:dyDescent="0.3">
      <c r="B53" t="s">
        <v>159</v>
      </c>
      <c r="C53" t="s">
        <v>157</v>
      </c>
      <c r="D53" t="s">
        <v>23</v>
      </c>
      <c r="E53" t="s">
        <v>47</v>
      </c>
      <c r="F53" t="s">
        <v>149</v>
      </c>
      <c r="G53" t="s">
        <v>155</v>
      </c>
      <c r="H53" s="148">
        <v>0.1</v>
      </c>
      <c r="I53" s="148">
        <v>0.1</v>
      </c>
      <c r="J53" s="167">
        <v>7.5000000000000015E-3</v>
      </c>
    </row>
    <row r="54" spans="2:10" x14ac:dyDescent="0.3">
      <c r="B54" t="s">
        <v>159</v>
      </c>
      <c r="C54" t="s">
        <v>157</v>
      </c>
      <c r="D54" t="s">
        <v>48</v>
      </c>
      <c r="E54" t="s">
        <v>48</v>
      </c>
      <c r="F54" t="s">
        <v>148</v>
      </c>
      <c r="G54" t="s">
        <v>154</v>
      </c>
      <c r="H54" s="148">
        <v>1</v>
      </c>
      <c r="I54" s="148">
        <v>0.1</v>
      </c>
      <c r="J54" s="167">
        <v>0.05</v>
      </c>
    </row>
    <row r="55" spans="2:10" x14ac:dyDescent="0.3">
      <c r="B55" t="s">
        <v>159</v>
      </c>
      <c r="C55" t="s">
        <v>157</v>
      </c>
      <c r="D55" t="s">
        <v>161</v>
      </c>
      <c r="E55" t="s">
        <v>49</v>
      </c>
      <c r="F55" t="s">
        <v>148</v>
      </c>
      <c r="G55" t="s">
        <v>154</v>
      </c>
      <c r="H55" s="148">
        <v>0.4</v>
      </c>
      <c r="I55" s="148">
        <v>0.1</v>
      </c>
      <c r="J55" s="167">
        <v>2.0000000000000004E-2</v>
      </c>
    </row>
    <row r="56" spans="2:10" x14ac:dyDescent="0.3">
      <c r="B56" t="s">
        <v>159</v>
      </c>
      <c r="C56" t="s">
        <v>157</v>
      </c>
      <c r="D56" t="s">
        <v>161</v>
      </c>
      <c r="E56" t="s">
        <v>50</v>
      </c>
      <c r="F56" t="s">
        <v>148</v>
      </c>
      <c r="G56" t="s">
        <v>154</v>
      </c>
      <c r="H56" s="148">
        <v>0.35</v>
      </c>
      <c r="I56" s="148">
        <v>0.1</v>
      </c>
      <c r="J56" s="167">
        <v>1.7499999999999998E-2</v>
      </c>
    </row>
    <row r="57" spans="2:10" x14ac:dyDescent="0.3">
      <c r="B57" t="s">
        <v>159</v>
      </c>
      <c r="C57" t="s">
        <v>157</v>
      </c>
      <c r="D57" t="s">
        <v>161</v>
      </c>
      <c r="E57" t="s">
        <v>51</v>
      </c>
      <c r="F57" t="s">
        <v>147</v>
      </c>
      <c r="G57" t="s">
        <v>153</v>
      </c>
      <c r="H57" s="148">
        <v>0.25</v>
      </c>
      <c r="I57" s="148">
        <v>0.1</v>
      </c>
      <c r="J57" s="167">
        <v>6.2500000000000003E-3</v>
      </c>
    </row>
    <row r="58" spans="2:10" x14ac:dyDescent="0.3">
      <c r="B58" t="s">
        <v>159</v>
      </c>
      <c r="C58" t="s">
        <v>156</v>
      </c>
      <c r="D58" t="s">
        <v>19</v>
      </c>
      <c r="E58" t="s">
        <v>19</v>
      </c>
      <c r="F58" t="s">
        <v>120</v>
      </c>
      <c r="G58" t="s">
        <v>152</v>
      </c>
      <c r="H58" s="148">
        <v>1</v>
      </c>
      <c r="I58" s="148">
        <v>0.05</v>
      </c>
      <c r="J58" s="167">
        <v>0</v>
      </c>
    </row>
    <row r="59" spans="2:10" x14ac:dyDescent="0.3">
      <c r="B59" t="s">
        <v>159</v>
      </c>
      <c r="C59" t="s">
        <v>156</v>
      </c>
      <c r="D59" t="s">
        <v>20</v>
      </c>
      <c r="E59" t="s">
        <v>28</v>
      </c>
      <c r="F59" t="s">
        <v>144</v>
      </c>
      <c r="G59" t="s">
        <v>153</v>
      </c>
      <c r="H59" s="148">
        <v>0.05</v>
      </c>
      <c r="I59" s="148">
        <v>0.3</v>
      </c>
      <c r="J59" s="167">
        <v>3.7499999999999999E-3</v>
      </c>
    </row>
    <row r="60" spans="2:10" x14ac:dyDescent="0.3">
      <c r="B60" t="s">
        <v>159</v>
      </c>
      <c r="C60" t="s">
        <v>156</v>
      </c>
      <c r="D60" t="s">
        <v>20</v>
      </c>
      <c r="E60" t="s">
        <v>29</v>
      </c>
      <c r="F60" t="s">
        <v>126</v>
      </c>
      <c r="G60" t="s">
        <v>154</v>
      </c>
      <c r="H60" s="148">
        <v>0.5</v>
      </c>
      <c r="I60" s="148">
        <v>0.3</v>
      </c>
      <c r="J60" s="167">
        <v>7.4999999999999997E-2</v>
      </c>
    </row>
    <row r="61" spans="2:10" x14ac:dyDescent="0.3">
      <c r="B61" t="s">
        <v>159</v>
      </c>
      <c r="C61" t="s">
        <v>156</v>
      </c>
      <c r="D61" t="s">
        <v>20</v>
      </c>
      <c r="E61" t="s">
        <v>30</v>
      </c>
      <c r="F61" t="s">
        <v>135</v>
      </c>
      <c r="G61" t="s">
        <v>153</v>
      </c>
      <c r="H61" s="148">
        <v>0.2</v>
      </c>
      <c r="I61" s="148">
        <v>0.3</v>
      </c>
      <c r="J61" s="167">
        <v>1.4999999999999999E-2</v>
      </c>
    </row>
    <row r="62" spans="2:10" x14ac:dyDescent="0.3">
      <c r="B62" t="s">
        <v>159</v>
      </c>
      <c r="C62" t="s">
        <v>156</v>
      </c>
      <c r="D62" t="s">
        <v>20</v>
      </c>
      <c r="E62" t="s">
        <v>31</v>
      </c>
      <c r="F62" t="s">
        <v>138</v>
      </c>
      <c r="G62" t="s">
        <v>155</v>
      </c>
      <c r="H62" s="148">
        <v>0.15</v>
      </c>
      <c r="I62" s="148">
        <v>0.3</v>
      </c>
      <c r="J62" s="167">
        <v>3.3749999999999995E-2</v>
      </c>
    </row>
    <row r="63" spans="2:10" x14ac:dyDescent="0.3">
      <c r="B63" t="s">
        <v>159</v>
      </c>
      <c r="C63" t="s">
        <v>156</v>
      </c>
      <c r="D63" t="s">
        <v>20</v>
      </c>
      <c r="E63" t="s">
        <v>32</v>
      </c>
      <c r="F63" t="s">
        <v>143</v>
      </c>
      <c r="G63" t="s">
        <v>153</v>
      </c>
      <c r="H63" s="148">
        <v>0.1</v>
      </c>
      <c r="I63" s="148">
        <v>0.3</v>
      </c>
      <c r="J63" s="167">
        <v>7.4999999999999997E-3</v>
      </c>
    </row>
    <row r="64" spans="2:10" x14ac:dyDescent="0.3">
      <c r="B64" t="s">
        <v>159</v>
      </c>
      <c r="C64" t="s">
        <v>156</v>
      </c>
      <c r="D64" t="s">
        <v>21</v>
      </c>
      <c r="E64" t="s">
        <v>121</v>
      </c>
      <c r="F64" t="s">
        <v>150</v>
      </c>
      <c r="G64" t="s">
        <v>151</v>
      </c>
      <c r="H64" s="148">
        <v>0.25</v>
      </c>
      <c r="I64" s="148">
        <v>0.2</v>
      </c>
      <c r="J64" s="167">
        <v>0.05</v>
      </c>
    </row>
    <row r="65" spans="2:10" x14ac:dyDescent="0.3">
      <c r="B65" t="s">
        <v>159</v>
      </c>
      <c r="C65" t="s">
        <v>156</v>
      </c>
      <c r="D65" t="s">
        <v>21</v>
      </c>
      <c r="E65" t="s">
        <v>76</v>
      </c>
      <c r="F65" t="s">
        <v>149</v>
      </c>
      <c r="G65" t="s">
        <v>155</v>
      </c>
      <c r="H65" s="148">
        <v>0.23</v>
      </c>
      <c r="I65" s="148">
        <v>0.2</v>
      </c>
      <c r="J65" s="167">
        <v>3.4500000000000003E-2</v>
      </c>
    </row>
    <row r="66" spans="2:10" x14ac:dyDescent="0.3">
      <c r="B66" t="s">
        <v>159</v>
      </c>
      <c r="C66" t="s">
        <v>156</v>
      </c>
      <c r="D66" t="s">
        <v>21</v>
      </c>
      <c r="E66" t="s">
        <v>77</v>
      </c>
      <c r="F66" t="s">
        <v>150</v>
      </c>
      <c r="G66" t="s">
        <v>151</v>
      </c>
      <c r="H66" s="148">
        <v>0.17</v>
      </c>
      <c r="I66" s="148">
        <v>0.2</v>
      </c>
      <c r="J66" s="167">
        <v>3.4000000000000002E-2</v>
      </c>
    </row>
    <row r="67" spans="2:10" x14ac:dyDescent="0.3">
      <c r="B67" t="s">
        <v>159</v>
      </c>
      <c r="C67" t="s">
        <v>156</v>
      </c>
      <c r="D67" t="s">
        <v>21</v>
      </c>
      <c r="E67" t="s">
        <v>122</v>
      </c>
      <c r="F67" t="s">
        <v>147</v>
      </c>
      <c r="G67" t="s">
        <v>153</v>
      </c>
      <c r="H67" s="148">
        <v>0.15</v>
      </c>
      <c r="I67" s="148">
        <v>0.2</v>
      </c>
      <c r="J67" s="167">
        <v>7.4999999999999997E-3</v>
      </c>
    </row>
    <row r="68" spans="2:10" x14ac:dyDescent="0.3">
      <c r="B68" t="s">
        <v>159</v>
      </c>
      <c r="C68" t="s">
        <v>156</v>
      </c>
      <c r="D68" t="s">
        <v>21</v>
      </c>
      <c r="E68" t="s">
        <v>123</v>
      </c>
      <c r="F68" t="s">
        <v>147</v>
      </c>
      <c r="G68" t="s">
        <v>153</v>
      </c>
      <c r="H68" s="148">
        <v>0.1</v>
      </c>
      <c r="I68" s="148">
        <v>0.2</v>
      </c>
      <c r="J68" s="167">
        <v>5.000000000000001E-3</v>
      </c>
    </row>
    <row r="69" spans="2:10" x14ac:dyDescent="0.3">
      <c r="B69" t="s">
        <v>159</v>
      </c>
      <c r="C69" t="s">
        <v>156</v>
      </c>
      <c r="D69" t="s">
        <v>21</v>
      </c>
      <c r="E69" t="s">
        <v>36</v>
      </c>
      <c r="F69" t="s">
        <v>147</v>
      </c>
      <c r="G69" t="s">
        <v>153</v>
      </c>
      <c r="H69" s="148">
        <v>0.1</v>
      </c>
      <c r="I69" s="148">
        <v>0.2</v>
      </c>
      <c r="J69" s="167">
        <v>5.000000000000001E-3</v>
      </c>
    </row>
    <row r="70" spans="2:10" x14ac:dyDescent="0.3">
      <c r="B70" t="s">
        <v>159</v>
      </c>
      <c r="C70" t="s">
        <v>156</v>
      </c>
      <c r="D70" t="s">
        <v>114</v>
      </c>
      <c r="E70" t="s">
        <v>37</v>
      </c>
      <c r="F70" t="s">
        <v>150</v>
      </c>
      <c r="G70" t="s">
        <v>151</v>
      </c>
      <c r="H70" s="148">
        <v>0.2</v>
      </c>
      <c r="I70" s="148">
        <v>0.15</v>
      </c>
      <c r="J70" s="167">
        <v>0.03</v>
      </c>
    </row>
    <row r="71" spans="2:10" x14ac:dyDescent="0.3">
      <c r="B71" t="s">
        <v>159</v>
      </c>
      <c r="C71" t="s">
        <v>156</v>
      </c>
      <c r="D71" t="s">
        <v>114</v>
      </c>
      <c r="E71" t="s">
        <v>38</v>
      </c>
      <c r="F71" t="s">
        <v>150</v>
      </c>
      <c r="G71" t="s">
        <v>151</v>
      </c>
      <c r="H71" s="148">
        <v>0.2</v>
      </c>
      <c r="I71" s="148">
        <v>0.15</v>
      </c>
      <c r="J71" s="167">
        <v>0.03</v>
      </c>
    </row>
    <row r="72" spans="2:10" x14ac:dyDescent="0.3">
      <c r="B72" t="s">
        <v>159</v>
      </c>
      <c r="C72" t="s">
        <v>156</v>
      </c>
      <c r="D72" t="s">
        <v>114</v>
      </c>
      <c r="E72" t="s">
        <v>39</v>
      </c>
      <c r="F72" t="s">
        <v>149</v>
      </c>
      <c r="G72" t="s">
        <v>155</v>
      </c>
      <c r="H72" s="148">
        <v>0.2</v>
      </c>
      <c r="I72" s="148">
        <v>0.15</v>
      </c>
      <c r="J72" s="167">
        <v>2.2500000000000003E-2</v>
      </c>
    </row>
    <row r="73" spans="2:10" x14ac:dyDescent="0.3">
      <c r="B73" t="s">
        <v>159</v>
      </c>
      <c r="C73" t="s">
        <v>156</v>
      </c>
      <c r="D73" t="s">
        <v>114</v>
      </c>
      <c r="E73" t="s">
        <v>40</v>
      </c>
      <c r="F73" t="s">
        <v>150</v>
      </c>
      <c r="G73" t="s">
        <v>151</v>
      </c>
      <c r="H73" s="148">
        <v>0.2</v>
      </c>
      <c r="I73" s="148">
        <v>0.15</v>
      </c>
      <c r="J73" s="167">
        <v>0.03</v>
      </c>
    </row>
    <row r="74" spans="2:10" x14ac:dyDescent="0.3">
      <c r="B74" t="s">
        <v>159</v>
      </c>
      <c r="C74" t="s">
        <v>156</v>
      </c>
      <c r="D74" t="s">
        <v>114</v>
      </c>
      <c r="E74" t="s">
        <v>124</v>
      </c>
      <c r="F74" t="s">
        <v>150</v>
      </c>
      <c r="G74" t="s">
        <v>151</v>
      </c>
      <c r="H74" s="148">
        <v>0.15</v>
      </c>
      <c r="I74" s="148">
        <v>0.15</v>
      </c>
      <c r="J74" s="167">
        <v>2.2499999999999999E-2</v>
      </c>
    </row>
    <row r="75" spans="2:10" x14ac:dyDescent="0.3">
      <c r="B75" t="s">
        <v>159</v>
      </c>
      <c r="C75" t="s">
        <v>156</v>
      </c>
      <c r="D75" t="s">
        <v>114</v>
      </c>
      <c r="E75" t="s">
        <v>42</v>
      </c>
      <c r="F75" t="s">
        <v>150</v>
      </c>
      <c r="G75" t="s">
        <v>151</v>
      </c>
      <c r="H75" s="148">
        <v>0.05</v>
      </c>
      <c r="I75" s="148">
        <v>0.15</v>
      </c>
      <c r="J75" s="167">
        <v>7.4999999999999997E-3</v>
      </c>
    </row>
    <row r="76" spans="2:10" x14ac:dyDescent="0.3">
      <c r="B76" t="s">
        <v>159</v>
      </c>
      <c r="C76" t="s">
        <v>156</v>
      </c>
      <c r="D76" t="s">
        <v>23</v>
      </c>
      <c r="E76" t="s">
        <v>43</v>
      </c>
      <c r="F76" t="s">
        <v>150</v>
      </c>
      <c r="G76" t="s">
        <v>151</v>
      </c>
      <c r="H76" s="148">
        <v>0.25</v>
      </c>
      <c r="I76" s="148">
        <v>0.1</v>
      </c>
      <c r="J76" s="167">
        <v>2.5000000000000001E-2</v>
      </c>
    </row>
    <row r="77" spans="2:10" x14ac:dyDescent="0.3">
      <c r="B77" t="s">
        <v>159</v>
      </c>
      <c r="C77" t="s">
        <v>156</v>
      </c>
      <c r="D77" t="s">
        <v>23</v>
      </c>
      <c r="E77" t="s">
        <v>44</v>
      </c>
      <c r="F77" t="s">
        <v>149</v>
      </c>
      <c r="G77" t="s">
        <v>155</v>
      </c>
      <c r="H77" s="148">
        <v>0.25</v>
      </c>
      <c r="I77" s="148">
        <v>0.1</v>
      </c>
      <c r="J77" s="167">
        <v>1.8750000000000003E-2</v>
      </c>
    </row>
    <row r="78" spans="2:10" x14ac:dyDescent="0.3">
      <c r="B78" t="s">
        <v>159</v>
      </c>
      <c r="C78" t="s">
        <v>156</v>
      </c>
      <c r="D78" t="s">
        <v>23</v>
      </c>
      <c r="E78" t="s">
        <v>78</v>
      </c>
      <c r="F78" t="s">
        <v>149</v>
      </c>
      <c r="G78" t="s">
        <v>155</v>
      </c>
      <c r="H78" s="148">
        <v>0.2</v>
      </c>
      <c r="I78" s="148">
        <v>0.1</v>
      </c>
      <c r="J78" s="167">
        <v>1.5000000000000003E-2</v>
      </c>
    </row>
    <row r="79" spans="2:10" x14ac:dyDescent="0.3">
      <c r="B79" t="s">
        <v>159</v>
      </c>
      <c r="C79" t="s">
        <v>156</v>
      </c>
      <c r="D79" t="s">
        <v>23</v>
      </c>
      <c r="E79" t="s">
        <v>46</v>
      </c>
      <c r="F79" t="s">
        <v>147</v>
      </c>
      <c r="G79" t="s">
        <v>153</v>
      </c>
      <c r="H79" s="148">
        <v>0.2</v>
      </c>
      <c r="I79" s="148">
        <v>0.1</v>
      </c>
      <c r="J79" s="167">
        <v>5.000000000000001E-3</v>
      </c>
    </row>
    <row r="80" spans="2:10" x14ac:dyDescent="0.3">
      <c r="B80" t="s">
        <v>159</v>
      </c>
      <c r="C80" t="s">
        <v>156</v>
      </c>
      <c r="D80" t="s">
        <v>23</v>
      </c>
      <c r="E80" t="s">
        <v>47</v>
      </c>
      <c r="F80" t="s">
        <v>150</v>
      </c>
      <c r="G80" t="s">
        <v>151</v>
      </c>
      <c r="H80" s="148">
        <v>0.1</v>
      </c>
      <c r="I80" s="148">
        <v>0.1</v>
      </c>
      <c r="J80" s="167">
        <v>1.0000000000000002E-2</v>
      </c>
    </row>
    <row r="81" spans="2:10" x14ac:dyDescent="0.3">
      <c r="B81" t="s">
        <v>159</v>
      </c>
      <c r="C81" t="s">
        <v>156</v>
      </c>
      <c r="D81" t="s">
        <v>48</v>
      </c>
      <c r="E81" t="s">
        <v>48</v>
      </c>
      <c r="F81" t="s">
        <v>150</v>
      </c>
      <c r="G81" t="s">
        <v>151</v>
      </c>
      <c r="H81" s="148">
        <v>1</v>
      </c>
      <c r="I81" s="148">
        <v>0.1</v>
      </c>
      <c r="J81" s="167">
        <v>0.1</v>
      </c>
    </row>
    <row r="82" spans="2:10" x14ac:dyDescent="0.3">
      <c r="B82" t="s">
        <v>159</v>
      </c>
      <c r="C82" t="s">
        <v>156</v>
      </c>
      <c r="D82" t="s">
        <v>161</v>
      </c>
      <c r="E82" t="s">
        <v>49</v>
      </c>
      <c r="F82" t="s">
        <v>149</v>
      </c>
      <c r="G82" t="s">
        <v>155</v>
      </c>
      <c r="H82" s="148">
        <v>0.4</v>
      </c>
      <c r="I82" s="148">
        <v>0.1</v>
      </c>
      <c r="J82" s="167">
        <v>3.0000000000000006E-2</v>
      </c>
    </row>
    <row r="83" spans="2:10" x14ac:dyDescent="0.3">
      <c r="B83" t="s">
        <v>159</v>
      </c>
      <c r="C83" t="s">
        <v>156</v>
      </c>
      <c r="D83" t="s">
        <v>161</v>
      </c>
      <c r="E83" t="s">
        <v>50</v>
      </c>
      <c r="F83" t="s">
        <v>150</v>
      </c>
      <c r="G83" t="s">
        <v>151</v>
      </c>
      <c r="H83" s="148">
        <v>0.35</v>
      </c>
      <c r="I83" s="148">
        <v>0.1</v>
      </c>
      <c r="J83" s="167">
        <v>3.4999999999999996E-2</v>
      </c>
    </row>
    <row r="84" spans="2:10" x14ac:dyDescent="0.3">
      <c r="B84" t="s">
        <v>159</v>
      </c>
      <c r="C84" t="s">
        <v>156</v>
      </c>
      <c r="D84" t="s">
        <v>161</v>
      </c>
      <c r="E84" t="s">
        <v>51</v>
      </c>
      <c r="F84" t="s">
        <v>148</v>
      </c>
      <c r="G84" t="s">
        <v>154</v>
      </c>
      <c r="H84" s="148">
        <v>0.25</v>
      </c>
      <c r="I84" s="148">
        <v>0.1</v>
      </c>
      <c r="J84" s="167">
        <v>1.2500000000000001E-2</v>
      </c>
    </row>
    <row r="85" spans="2:10" x14ac:dyDescent="0.3">
      <c r="B85" t="s">
        <v>159</v>
      </c>
      <c r="C85" t="s">
        <v>182</v>
      </c>
      <c r="D85" t="s">
        <v>19</v>
      </c>
      <c r="E85" t="s">
        <v>19</v>
      </c>
      <c r="F85" t="s">
        <v>120</v>
      </c>
      <c r="G85" t="s">
        <v>152</v>
      </c>
      <c r="H85" s="148">
        <v>1</v>
      </c>
      <c r="I85" s="148">
        <v>0.05</v>
      </c>
      <c r="J85" s="167">
        <v>0</v>
      </c>
    </row>
    <row r="86" spans="2:10" x14ac:dyDescent="0.3">
      <c r="B86" t="s">
        <v>159</v>
      </c>
      <c r="C86" t="s">
        <v>182</v>
      </c>
      <c r="D86" t="s">
        <v>20</v>
      </c>
      <c r="E86" t="s">
        <v>28</v>
      </c>
      <c r="F86" t="s">
        <v>130</v>
      </c>
      <c r="G86" t="s">
        <v>155</v>
      </c>
      <c r="H86" s="148">
        <v>0.05</v>
      </c>
      <c r="I86" s="148">
        <v>0.3</v>
      </c>
      <c r="J86" s="167">
        <v>1.1250000000000001E-2</v>
      </c>
    </row>
    <row r="87" spans="2:10" x14ac:dyDescent="0.3">
      <c r="B87" t="s">
        <v>159</v>
      </c>
      <c r="C87" t="s">
        <v>182</v>
      </c>
      <c r="D87" t="s">
        <v>20</v>
      </c>
      <c r="E87" t="s">
        <v>29</v>
      </c>
      <c r="F87" t="s">
        <v>126</v>
      </c>
      <c r="G87" t="s">
        <v>154</v>
      </c>
      <c r="H87" s="148">
        <v>0.5</v>
      </c>
      <c r="I87" s="148">
        <v>0.3</v>
      </c>
      <c r="J87" s="167">
        <v>7.4999999999999997E-2</v>
      </c>
    </row>
    <row r="88" spans="2:10" x14ac:dyDescent="0.3">
      <c r="B88" t="s">
        <v>159</v>
      </c>
      <c r="C88" t="s">
        <v>182</v>
      </c>
      <c r="D88" t="s">
        <v>20</v>
      </c>
      <c r="E88" t="s">
        <v>30</v>
      </c>
      <c r="F88" t="s">
        <v>131</v>
      </c>
      <c r="G88" t="s">
        <v>151</v>
      </c>
      <c r="H88" s="148">
        <v>0.2</v>
      </c>
      <c r="I88" s="148">
        <v>0.3</v>
      </c>
      <c r="J88" s="167">
        <v>0.06</v>
      </c>
    </row>
    <row r="89" spans="2:10" x14ac:dyDescent="0.3">
      <c r="B89" t="s">
        <v>159</v>
      </c>
      <c r="C89" t="s">
        <v>182</v>
      </c>
      <c r="D89" t="s">
        <v>20</v>
      </c>
      <c r="E89" t="s">
        <v>31</v>
      </c>
      <c r="F89" t="s">
        <v>139</v>
      </c>
      <c r="G89" t="s">
        <v>151</v>
      </c>
      <c r="H89" s="148">
        <v>0.15</v>
      </c>
      <c r="I89" s="148">
        <v>0.3</v>
      </c>
      <c r="J89" s="167">
        <v>4.4999999999999998E-2</v>
      </c>
    </row>
    <row r="90" spans="2:10" x14ac:dyDescent="0.3">
      <c r="B90" t="s">
        <v>159</v>
      </c>
      <c r="C90" t="s">
        <v>182</v>
      </c>
      <c r="D90" t="s">
        <v>20</v>
      </c>
      <c r="E90" t="s">
        <v>32</v>
      </c>
      <c r="F90" t="s">
        <v>141</v>
      </c>
      <c r="G90" t="s">
        <v>155</v>
      </c>
      <c r="H90" s="148">
        <v>0.1</v>
      </c>
      <c r="I90" s="148">
        <v>0.3</v>
      </c>
      <c r="J90" s="167">
        <v>2.2500000000000003E-2</v>
      </c>
    </row>
    <row r="91" spans="2:10" x14ac:dyDescent="0.3">
      <c r="B91" t="s">
        <v>159</v>
      </c>
      <c r="C91" t="s">
        <v>182</v>
      </c>
      <c r="D91" t="s">
        <v>21</v>
      </c>
      <c r="E91" t="s">
        <v>121</v>
      </c>
      <c r="F91" t="s">
        <v>149</v>
      </c>
      <c r="G91" t="s">
        <v>155</v>
      </c>
      <c r="H91" s="148">
        <v>0.25</v>
      </c>
      <c r="I91" s="148">
        <v>0.2</v>
      </c>
      <c r="J91" s="167">
        <v>3.7500000000000006E-2</v>
      </c>
    </row>
    <row r="92" spans="2:10" x14ac:dyDescent="0.3">
      <c r="B92" t="s">
        <v>159</v>
      </c>
      <c r="C92" t="s">
        <v>182</v>
      </c>
      <c r="D92" t="s">
        <v>21</v>
      </c>
      <c r="E92" t="s">
        <v>76</v>
      </c>
      <c r="F92" t="s">
        <v>149</v>
      </c>
      <c r="G92" t="s">
        <v>155</v>
      </c>
      <c r="H92" s="148">
        <v>0.23</v>
      </c>
      <c r="I92" s="148">
        <v>0.2</v>
      </c>
      <c r="J92" s="167">
        <v>3.4500000000000003E-2</v>
      </c>
    </row>
    <row r="93" spans="2:10" x14ac:dyDescent="0.3">
      <c r="B93" t="s">
        <v>159</v>
      </c>
      <c r="C93" t="s">
        <v>182</v>
      </c>
      <c r="D93" t="s">
        <v>21</v>
      </c>
      <c r="E93" t="s">
        <v>77</v>
      </c>
      <c r="F93" t="s">
        <v>149</v>
      </c>
      <c r="G93" t="s">
        <v>155</v>
      </c>
      <c r="H93" s="148">
        <v>0.17</v>
      </c>
      <c r="I93" s="148">
        <v>0.2</v>
      </c>
      <c r="J93" s="167">
        <v>2.5500000000000002E-2</v>
      </c>
    </row>
    <row r="94" spans="2:10" x14ac:dyDescent="0.3">
      <c r="B94" t="s">
        <v>159</v>
      </c>
      <c r="C94" t="s">
        <v>182</v>
      </c>
      <c r="D94" t="s">
        <v>21</v>
      </c>
      <c r="E94" t="s">
        <v>122</v>
      </c>
      <c r="F94" t="s">
        <v>148</v>
      </c>
      <c r="G94" t="s">
        <v>154</v>
      </c>
      <c r="H94" s="148">
        <v>0.15</v>
      </c>
      <c r="I94" s="148">
        <v>0.2</v>
      </c>
      <c r="J94" s="167">
        <v>1.4999999999999999E-2</v>
      </c>
    </row>
    <row r="95" spans="2:10" x14ac:dyDescent="0.3">
      <c r="B95" t="s">
        <v>159</v>
      </c>
      <c r="C95" t="s">
        <v>182</v>
      </c>
      <c r="D95" t="s">
        <v>21</v>
      </c>
      <c r="E95" t="s">
        <v>123</v>
      </c>
      <c r="F95" t="s">
        <v>148</v>
      </c>
      <c r="G95" t="s">
        <v>154</v>
      </c>
      <c r="H95" s="148">
        <v>0.1</v>
      </c>
      <c r="I95" s="148">
        <v>0.2</v>
      </c>
      <c r="J95" s="167">
        <v>1.0000000000000002E-2</v>
      </c>
    </row>
    <row r="96" spans="2:10" x14ac:dyDescent="0.3">
      <c r="B96" t="s">
        <v>159</v>
      </c>
      <c r="C96" t="s">
        <v>182</v>
      </c>
      <c r="D96" t="s">
        <v>21</v>
      </c>
      <c r="E96" t="s">
        <v>36</v>
      </c>
      <c r="F96" t="s">
        <v>148</v>
      </c>
      <c r="G96" t="s">
        <v>154</v>
      </c>
      <c r="H96" s="148">
        <v>0.1</v>
      </c>
      <c r="I96" s="148">
        <v>0.2</v>
      </c>
      <c r="J96" s="167">
        <v>1.0000000000000002E-2</v>
      </c>
    </row>
    <row r="97" spans="2:10" x14ac:dyDescent="0.3">
      <c r="B97" t="s">
        <v>159</v>
      </c>
      <c r="C97" t="s">
        <v>182</v>
      </c>
      <c r="D97" t="s">
        <v>114</v>
      </c>
      <c r="E97" t="s">
        <v>37</v>
      </c>
      <c r="F97" t="s">
        <v>149</v>
      </c>
      <c r="G97" t="s">
        <v>155</v>
      </c>
      <c r="H97" s="148">
        <v>0.2</v>
      </c>
      <c r="I97" s="148">
        <v>0.15</v>
      </c>
      <c r="J97" s="167">
        <v>2.2500000000000003E-2</v>
      </c>
    </row>
    <row r="98" spans="2:10" x14ac:dyDescent="0.3">
      <c r="B98" t="s">
        <v>159</v>
      </c>
      <c r="C98" t="s">
        <v>182</v>
      </c>
      <c r="D98" t="s">
        <v>114</v>
      </c>
      <c r="E98" t="s">
        <v>38</v>
      </c>
      <c r="F98" t="s">
        <v>149</v>
      </c>
      <c r="G98" t="s">
        <v>155</v>
      </c>
      <c r="H98" s="148">
        <v>0.2</v>
      </c>
      <c r="I98" s="148">
        <v>0.15</v>
      </c>
      <c r="J98" s="167">
        <v>2.2500000000000003E-2</v>
      </c>
    </row>
    <row r="99" spans="2:10" x14ac:dyDescent="0.3">
      <c r="B99" t="s">
        <v>159</v>
      </c>
      <c r="C99" t="s">
        <v>182</v>
      </c>
      <c r="D99" t="s">
        <v>114</v>
      </c>
      <c r="E99" t="s">
        <v>39</v>
      </c>
      <c r="F99" t="s">
        <v>149</v>
      </c>
      <c r="G99" t="s">
        <v>155</v>
      </c>
      <c r="H99" s="148">
        <v>0.2</v>
      </c>
      <c r="I99" s="148">
        <v>0.15</v>
      </c>
      <c r="J99" s="167">
        <v>2.2500000000000003E-2</v>
      </c>
    </row>
    <row r="100" spans="2:10" x14ac:dyDescent="0.3">
      <c r="B100" t="s">
        <v>159</v>
      </c>
      <c r="C100" t="s">
        <v>182</v>
      </c>
      <c r="D100" t="s">
        <v>114</v>
      </c>
      <c r="E100" t="s">
        <v>40</v>
      </c>
      <c r="F100" t="s">
        <v>148</v>
      </c>
      <c r="G100" t="s">
        <v>154</v>
      </c>
      <c r="H100" s="148">
        <v>0.2</v>
      </c>
      <c r="I100" s="148">
        <v>0.15</v>
      </c>
      <c r="J100" s="167">
        <v>1.4999999999999999E-2</v>
      </c>
    </row>
    <row r="101" spans="2:10" x14ac:dyDescent="0.3">
      <c r="B101" t="s">
        <v>159</v>
      </c>
      <c r="C101" t="s">
        <v>182</v>
      </c>
      <c r="D101" t="s">
        <v>114</v>
      </c>
      <c r="E101" t="s">
        <v>124</v>
      </c>
      <c r="F101" t="s">
        <v>149</v>
      </c>
      <c r="G101" t="s">
        <v>155</v>
      </c>
      <c r="H101" s="148">
        <v>0.15</v>
      </c>
      <c r="I101" s="148">
        <v>0.15</v>
      </c>
      <c r="J101" s="167">
        <v>1.6874999999999998E-2</v>
      </c>
    </row>
    <row r="102" spans="2:10" x14ac:dyDescent="0.3">
      <c r="B102" t="s">
        <v>159</v>
      </c>
      <c r="C102" t="s">
        <v>182</v>
      </c>
      <c r="D102" t="s">
        <v>114</v>
      </c>
      <c r="E102" t="s">
        <v>42</v>
      </c>
      <c r="F102" t="s">
        <v>149</v>
      </c>
      <c r="G102" t="s">
        <v>155</v>
      </c>
      <c r="H102" s="148">
        <v>0.05</v>
      </c>
      <c r="I102" s="148">
        <v>0.15</v>
      </c>
      <c r="J102" s="167">
        <v>5.6250000000000007E-3</v>
      </c>
    </row>
    <row r="103" spans="2:10" x14ac:dyDescent="0.3">
      <c r="B103" t="s">
        <v>159</v>
      </c>
      <c r="C103" t="s">
        <v>182</v>
      </c>
      <c r="D103" t="s">
        <v>23</v>
      </c>
      <c r="E103" t="s">
        <v>43</v>
      </c>
      <c r="F103" t="s">
        <v>149</v>
      </c>
      <c r="G103" t="s">
        <v>155</v>
      </c>
      <c r="H103" s="148">
        <v>0.25</v>
      </c>
      <c r="I103" s="148">
        <v>0.1</v>
      </c>
      <c r="J103" s="167">
        <v>1.8750000000000003E-2</v>
      </c>
    </row>
    <row r="104" spans="2:10" x14ac:dyDescent="0.3">
      <c r="B104" t="s">
        <v>159</v>
      </c>
      <c r="C104" t="s">
        <v>182</v>
      </c>
      <c r="D104" t="s">
        <v>23</v>
      </c>
      <c r="E104" t="s">
        <v>44</v>
      </c>
      <c r="F104" t="s">
        <v>149</v>
      </c>
      <c r="G104" t="s">
        <v>155</v>
      </c>
      <c r="H104" s="148">
        <v>0.25</v>
      </c>
      <c r="I104" s="148">
        <v>0.1</v>
      </c>
      <c r="J104" s="167">
        <v>1.8750000000000003E-2</v>
      </c>
    </row>
    <row r="105" spans="2:10" x14ac:dyDescent="0.3">
      <c r="B105" t="s">
        <v>159</v>
      </c>
      <c r="C105" t="s">
        <v>182</v>
      </c>
      <c r="D105" t="s">
        <v>23</v>
      </c>
      <c r="E105" t="s">
        <v>78</v>
      </c>
      <c r="F105" t="s">
        <v>149</v>
      </c>
      <c r="G105" t="s">
        <v>155</v>
      </c>
      <c r="H105" s="148">
        <v>0.2</v>
      </c>
      <c r="I105" s="148">
        <v>0.1</v>
      </c>
      <c r="J105" s="167">
        <v>1.5000000000000003E-2</v>
      </c>
    </row>
    <row r="106" spans="2:10" x14ac:dyDescent="0.3">
      <c r="B106" t="s">
        <v>159</v>
      </c>
      <c r="C106" t="s">
        <v>182</v>
      </c>
      <c r="D106" t="s">
        <v>23</v>
      </c>
      <c r="E106" t="s">
        <v>46</v>
      </c>
      <c r="F106" t="s">
        <v>149</v>
      </c>
      <c r="G106" t="s">
        <v>155</v>
      </c>
      <c r="H106" s="148">
        <v>0.2</v>
      </c>
      <c r="I106" s="148">
        <v>0.1</v>
      </c>
      <c r="J106" s="167">
        <v>1.5000000000000003E-2</v>
      </c>
    </row>
    <row r="107" spans="2:10" x14ac:dyDescent="0.3">
      <c r="B107" t="s">
        <v>159</v>
      </c>
      <c r="C107" t="s">
        <v>182</v>
      </c>
      <c r="D107" t="s">
        <v>23</v>
      </c>
      <c r="E107" t="s">
        <v>47</v>
      </c>
      <c r="F107" t="s">
        <v>149</v>
      </c>
      <c r="G107" t="s">
        <v>155</v>
      </c>
      <c r="H107" s="148">
        <v>0.1</v>
      </c>
      <c r="I107" s="148">
        <v>0.1</v>
      </c>
      <c r="J107" s="167">
        <v>7.5000000000000015E-3</v>
      </c>
    </row>
    <row r="108" spans="2:10" x14ac:dyDescent="0.3">
      <c r="B108" t="s">
        <v>159</v>
      </c>
      <c r="C108" t="s">
        <v>182</v>
      </c>
      <c r="D108" t="s">
        <v>48</v>
      </c>
      <c r="E108" t="s">
        <v>48</v>
      </c>
      <c r="F108" t="s">
        <v>149</v>
      </c>
      <c r="G108" t="s">
        <v>155</v>
      </c>
      <c r="H108" s="148">
        <v>1</v>
      </c>
      <c r="I108" s="148">
        <v>0.1</v>
      </c>
      <c r="J108" s="167">
        <v>7.5000000000000011E-2</v>
      </c>
    </row>
    <row r="109" spans="2:10" x14ac:dyDescent="0.3">
      <c r="B109" t="s">
        <v>159</v>
      </c>
      <c r="C109" t="s">
        <v>182</v>
      </c>
      <c r="D109" t="s">
        <v>161</v>
      </c>
      <c r="E109" t="s">
        <v>49</v>
      </c>
      <c r="F109" t="s">
        <v>149</v>
      </c>
      <c r="G109" t="s">
        <v>155</v>
      </c>
      <c r="H109" s="148">
        <v>0.4</v>
      </c>
      <c r="I109" s="148">
        <v>0.1</v>
      </c>
      <c r="J109" s="167">
        <v>3.0000000000000006E-2</v>
      </c>
    </row>
    <row r="110" spans="2:10" x14ac:dyDescent="0.3">
      <c r="B110" t="s">
        <v>159</v>
      </c>
      <c r="C110" t="s">
        <v>182</v>
      </c>
      <c r="D110" t="s">
        <v>161</v>
      </c>
      <c r="E110" t="s">
        <v>50</v>
      </c>
      <c r="F110" t="s">
        <v>149</v>
      </c>
      <c r="G110" t="s">
        <v>155</v>
      </c>
      <c r="H110" s="148">
        <v>0.35</v>
      </c>
      <c r="I110" s="148">
        <v>0.1</v>
      </c>
      <c r="J110" s="167">
        <v>2.6249999999999996E-2</v>
      </c>
    </row>
    <row r="111" spans="2:10" x14ac:dyDescent="0.3">
      <c r="B111" t="s">
        <v>159</v>
      </c>
      <c r="C111" t="s">
        <v>182</v>
      </c>
      <c r="D111" t="s">
        <v>161</v>
      </c>
      <c r="E111" t="s">
        <v>51</v>
      </c>
      <c r="F111" t="s">
        <v>149</v>
      </c>
      <c r="G111" t="s">
        <v>155</v>
      </c>
      <c r="H111" s="148">
        <v>0.25</v>
      </c>
      <c r="I111" s="148">
        <v>0.1</v>
      </c>
      <c r="J111" s="167">
        <v>1.8750000000000003E-2</v>
      </c>
    </row>
    <row r="112" spans="2:10" x14ac:dyDescent="0.3">
      <c r="B112" t="s">
        <v>158</v>
      </c>
      <c r="C112" t="s">
        <v>183</v>
      </c>
      <c r="D112" t="s">
        <v>19</v>
      </c>
      <c r="E112" t="s">
        <v>19</v>
      </c>
      <c r="F112" t="s">
        <v>150</v>
      </c>
      <c r="G112" t="s">
        <v>151</v>
      </c>
      <c r="H112" s="148">
        <v>1</v>
      </c>
      <c r="I112" s="148">
        <v>0.05</v>
      </c>
      <c r="J112" s="167">
        <v>0.05</v>
      </c>
    </row>
    <row r="113" spans="2:10" x14ac:dyDescent="0.3">
      <c r="B113" t="s">
        <v>158</v>
      </c>
      <c r="C113" t="s">
        <v>183</v>
      </c>
      <c r="D113" t="s">
        <v>20</v>
      </c>
      <c r="E113" t="s">
        <v>28</v>
      </c>
      <c r="F113" t="s">
        <v>129</v>
      </c>
      <c r="G113" t="s">
        <v>151</v>
      </c>
      <c r="H113" s="148">
        <v>0.05</v>
      </c>
      <c r="I113" s="148">
        <v>0.3</v>
      </c>
      <c r="J113" s="167">
        <v>1.4999999999999999E-2</v>
      </c>
    </row>
    <row r="114" spans="2:10" x14ac:dyDescent="0.3">
      <c r="B114" t="s">
        <v>158</v>
      </c>
      <c r="C114" t="s">
        <v>183</v>
      </c>
      <c r="D114" t="s">
        <v>20</v>
      </c>
      <c r="E114" t="s">
        <v>29</v>
      </c>
      <c r="F114" t="s">
        <v>128</v>
      </c>
      <c r="G114" t="s">
        <v>153</v>
      </c>
      <c r="H114" s="148">
        <v>0.5</v>
      </c>
      <c r="I114" s="148">
        <v>0.3</v>
      </c>
      <c r="J114" s="167">
        <v>3.7499999999999999E-2</v>
      </c>
    </row>
    <row r="115" spans="2:10" x14ac:dyDescent="0.3">
      <c r="B115" t="s">
        <v>158</v>
      </c>
      <c r="C115" t="s">
        <v>183</v>
      </c>
      <c r="D115" t="s">
        <v>20</v>
      </c>
      <c r="E115" t="s">
        <v>30</v>
      </c>
      <c r="F115" t="s">
        <v>131</v>
      </c>
      <c r="G115" t="s">
        <v>151</v>
      </c>
      <c r="H115" s="148">
        <v>0.2</v>
      </c>
      <c r="I115" s="148">
        <v>0.3</v>
      </c>
      <c r="J115" s="167">
        <v>0.06</v>
      </c>
    </row>
    <row r="116" spans="2:10" x14ac:dyDescent="0.3">
      <c r="B116" t="s">
        <v>158</v>
      </c>
      <c r="C116" t="s">
        <v>183</v>
      </c>
      <c r="D116" t="s">
        <v>20</v>
      </c>
      <c r="E116" t="s">
        <v>31</v>
      </c>
      <c r="F116" t="s">
        <v>136</v>
      </c>
      <c r="G116" t="s">
        <v>153</v>
      </c>
      <c r="H116" s="148">
        <v>0.15</v>
      </c>
      <c r="I116" s="148">
        <v>0.3</v>
      </c>
      <c r="J116" s="167">
        <v>1.125E-2</v>
      </c>
    </row>
    <row r="117" spans="2:10" x14ac:dyDescent="0.3">
      <c r="B117" t="s">
        <v>158</v>
      </c>
      <c r="C117" t="s">
        <v>183</v>
      </c>
      <c r="D117" t="s">
        <v>20</v>
      </c>
      <c r="E117" t="s">
        <v>32</v>
      </c>
      <c r="F117" t="s">
        <v>120</v>
      </c>
      <c r="G117" t="s">
        <v>152</v>
      </c>
      <c r="H117" s="148">
        <v>0.1</v>
      </c>
      <c r="I117" s="148">
        <v>0.3</v>
      </c>
      <c r="J117" s="167">
        <v>0</v>
      </c>
    </row>
    <row r="118" spans="2:10" x14ac:dyDescent="0.3">
      <c r="B118" t="s">
        <v>158</v>
      </c>
      <c r="C118" t="s">
        <v>183</v>
      </c>
      <c r="D118" t="s">
        <v>21</v>
      </c>
      <c r="E118" t="s">
        <v>121</v>
      </c>
      <c r="F118" t="s">
        <v>150</v>
      </c>
      <c r="G118" t="s">
        <v>151</v>
      </c>
      <c r="H118" s="148">
        <v>0.25</v>
      </c>
      <c r="I118" s="148">
        <v>0.2</v>
      </c>
      <c r="J118" s="167">
        <v>0.05</v>
      </c>
    </row>
    <row r="119" spans="2:10" x14ac:dyDescent="0.3">
      <c r="B119" t="s">
        <v>158</v>
      </c>
      <c r="C119" t="s">
        <v>183</v>
      </c>
      <c r="D119" t="s">
        <v>21</v>
      </c>
      <c r="E119" t="s">
        <v>76</v>
      </c>
      <c r="F119" t="s">
        <v>150</v>
      </c>
      <c r="G119" t="s">
        <v>151</v>
      </c>
      <c r="H119" s="148">
        <v>0.23</v>
      </c>
      <c r="I119" s="148">
        <v>0.2</v>
      </c>
      <c r="J119" s="167">
        <v>4.6000000000000006E-2</v>
      </c>
    </row>
    <row r="120" spans="2:10" x14ac:dyDescent="0.3">
      <c r="B120" t="s">
        <v>158</v>
      </c>
      <c r="C120" t="s">
        <v>183</v>
      </c>
      <c r="D120" t="s">
        <v>21</v>
      </c>
      <c r="E120" t="s">
        <v>77</v>
      </c>
      <c r="F120" t="s">
        <v>147</v>
      </c>
      <c r="G120" t="s">
        <v>153</v>
      </c>
      <c r="H120" s="148">
        <v>0.17</v>
      </c>
      <c r="I120" s="148">
        <v>0.2</v>
      </c>
      <c r="J120" s="167">
        <v>8.5000000000000006E-3</v>
      </c>
    </row>
    <row r="121" spans="2:10" x14ac:dyDescent="0.3">
      <c r="B121" t="s">
        <v>158</v>
      </c>
      <c r="C121" t="s">
        <v>183</v>
      </c>
      <c r="D121" t="s">
        <v>21</v>
      </c>
      <c r="E121" t="s">
        <v>122</v>
      </c>
      <c r="F121" t="s">
        <v>120</v>
      </c>
      <c r="G121" t="s">
        <v>152</v>
      </c>
      <c r="H121" s="148">
        <v>0.15</v>
      </c>
      <c r="I121" s="148">
        <v>0.2</v>
      </c>
      <c r="J121" s="167">
        <v>0</v>
      </c>
    </row>
    <row r="122" spans="2:10" x14ac:dyDescent="0.3">
      <c r="B122" t="s">
        <v>158</v>
      </c>
      <c r="C122" t="s">
        <v>183</v>
      </c>
      <c r="D122" t="s">
        <v>21</v>
      </c>
      <c r="E122" t="s">
        <v>123</v>
      </c>
      <c r="F122" t="s">
        <v>120</v>
      </c>
      <c r="G122" t="s">
        <v>152</v>
      </c>
      <c r="H122" s="148">
        <v>0.1</v>
      </c>
      <c r="I122" s="148">
        <v>0.2</v>
      </c>
      <c r="J122" s="167">
        <v>0</v>
      </c>
    </row>
    <row r="123" spans="2:10" x14ac:dyDescent="0.3">
      <c r="B123" t="s">
        <v>158</v>
      </c>
      <c r="C123" t="s">
        <v>183</v>
      </c>
      <c r="D123" t="s">
        <v>21</v>
      </c>
      <c r="E123" t="s">
        <v>36</v>
      </c>
      <c r="F123" t="s">
        <v>120</v>
      </c>
      <c r="G123" t="s">
        <v>152</v>
      </c>
      <c r="H123" s="148">
        <v>0.1</v>
      </c>
      <c r="I123" s="148">
        <v>0.2</v>
      </c>
      <c r="J123" s="167">
        <v>0</v>
      </c>
    </row>
    <row r="124" spans="2:10" x14ac:dyDescent="0.3">
      <c r="B124" t="s">
        <v>158</v>
      </c>
      <c r="C124" t="s">
        <v>183</v>
      </c>
      <c r="D124" t="s">
        <v>114</v>
      </c>
      <c r="E124" t="s">
        <v>37</v>
      </c>
      <c r="F124" t="s">
        <v>150</v>
      </c>
      <c r="G124" t="s">
        <v>151</v>
      </c>
      <c r="H124" s="148">
        <v>0.2</v>
      </c>
      <c r="I124" s="148">
        <v>0.15</v>
      </c>
      <c r="J124" s="167">
        <v>0.03</v>
      </c>
    </row>
    <row r="125" spans="2:10" x14ac:dyDescent="0.3">
      <c r="B125" t="s">
        <v>158</v>
      </c>
      <c r="C125" t="s">
        <v>183</v>
      </c>
      <c r="D125" t="s">
        <v>114</v>
      </c>
      <c r="E125" t="s">
        <v>38</v>
      </c>
      <c r="F125" t="s">
        <v>150</v>
      </c>
      <c r="G125" t="s">
        <v>151</v>
      </c>
      <c r="H125" s="148">
        <v>0.2</v>
      </c>
      <c r="I125" s="148">
        <v>0.15</v>
      </c>
      <c r="J125" s="167">
        <v>0.03</v>
      </c>
    </row>
    <row r="126" spans="2:10" x14ac:dyDescent="0.3">
      <c r="B126" t="s">
        <v>158</v>
      </c>
      <c r="C126" t="s">
        <v>183</v>
      </c>
      <c r="D126" t="s">
        <v>114</v>
      </c>
      <c r="E126" t="s">
        <v>39</v>
      </c>
      <c r="F126" t="s">
        <v>149</v>
      </c>
      <c r="G126" t="s">
        <v>155</v>
      </c>
      <c r="H126" s="148">
        <v>0.2</v>
      </c>
      <c r="I126" s="148">
        <v>0.15</v>
      </c>
      <c r="J126" s="167">
        <v>2.2500000000000003E-2</v>
      </c>
    </row>
    <row r="127" spans="2:10" x14ac:dyDescent="0.3">
      <c r="B127" t="s">
        <v>158</v>
      </c>
      <c r="C127" t="s">
        <v>183</v>
      </c>
      <c r="D127" t="s">
        <v>114</v>
      </c>
      <c r="E127" t="s">
        <v>40</v>
      </c>
      <c r="F127" t="s">
        <v>148</v>
      </c>
      <c r="G127" t="s">
        <v>154</v>
      </c>
      <c r="H127" s="148">
        <v>0.2</v>
      </c>
      <c r="I127" s="148">
        <v>0.15</v>
      </c>
      <c r="J127" s="167">
        <v>1.4999999999999999E-2</v>
      </c>
    </row>
    <row r="128" spans="2:10" x14ac:dyDescent="0.3">
      <c r="B128" t="s">
        <v>158</v>
      </c>
      <c r="C128" t="s">
        <v>183</v>
      </c>
      <c r="D128" t="s">
        <v>114</v>
      </c>
      <c r="E128" t="s">
        <v>124</v>
      </c>
      <c r="F128" t="s">
        <v>149</v>
      </c>
      <c r="G128" t="s">
        <v>155</v>
      </c>
      <c r="H128" s="148">
        <v>0.15</v>
      </c>
      <c r="I128" s="148">
        <v>0.15</v>
      </c>
      <c r="J128" s="167">
        <v>1.6874999999999998E-2</v>
      </c>
    </row>
    <row r="129" spans="2:10" x14ac:dyDescent="0.3">
      <c r="B129" t="s">
        <v>158</v>
      </c>
      <c r="C129" t="s">
        <v>183</v>
      </c>
      <c r="D129" t="s">
        <v>114</v>
      </c>
      <c r="E129" t="s">
        <v>42</v>
      </c>
      <c r="F129" t="s">
        <v>149</v>
      </c>
      <c r="G129" t="s">
        <v>155</v>
      </c>
      <c r="H129" s="148">
        <v>0.05</v>
      </c>
      <c r="I129" s="148">
        <v>0.15</v>
      </c>
      <c r="J129" s="167">
        <v>5.6250000000000007E-3</v>
      </c>
    </row>
    <row r="130" spans="2:10" x14ac:dyDescent="0.3">
      <c r="B130" t="s">
        <v>158</v>
      </c>
      <c r="C130" t="s">
        <v>183</v>
      </c>
      <c r="D130" t="s">
        <v>23</v>
      </c>
      <c r="E130" t="s">
        <v>43</v>
      </c>
      <c r="F130" t="s">
        <v>120</v>
      </c>
      <c r="G130" t="s">
        <v>152</v>
      </c>
      <c r="H130" s="148">
        <v>0.25</v>
      </c>
      <c r="I130" s="148">
        <v>0.1</v>
      </c>
      <c r="J130" s="167">
        <v>0</v>
      </c>
    </row>
    <row r="131" spans="2:10" x14ac:dyDescent="0.3">
      <c r="B131" t="s">
        <v>158</v>
      </c>
      <c r="C131" t="s">
        <v>183</v>
      </c>
      <c r="D131" t="s">
        <v>23</v>
      </c>
      <c r="E131" t="s">
        <v>44</v>
      </c>
      <c r="F131" t="s">
        <v>120</v>
      </c>
      <c r="G131" t="s">
        <v>152</v>
      </c>
      <c r="H131" s="148">
        <v>0.25</v>
      </c>
      <c r="I131" s="148">
        <v>0.1</v>
      </c>
      <c r="J131" s="167">
        <v>0</v>
      </c>
    </row>
    <row r="132" spans="2:10" x14ac:dyDescent="0.3">
      <c r="B132" t="s">
        <v>158</v>
      </c>
      <c r="C132" t="s">
        <v>183</v>
      </c>
      <c r="D132" t="s">
        <v>23</v>
      </c>
      <c r="E132" t="s">
        <v>78</v>
      </c>
      <c r="F132" t="s">
        <v>147</v>
      </c>
      <c r="G132" t="s">
        <v>153</v>
      </c>
      <c r="H132" s="148">
        <v>0.2</v>
      </c>
      <c r="I132" s="148">
        <v>0.1</v>
      </c>
      <c r="J132" s="167">
        <v>5.000000000000001E-3</v>
      </c>
    </row>
    <row r="133" spans="2:10" x14ac:dyDescent="0.3">
      <c r="B133" t="s">
        <v>158</v>
      </c>
      <c r="C133" t="s">
        <v>183</v>
      </c>
      <c r="D133" t="s">
        <v>23</v>
      </c>
      <c r="E133" t="s">
        <v>46</v>
      </c>
      <c r="F133" t="s">
        <v>120</v>
      </c>
      <c r="G133" t="s">
        <v>152</v>
      </c>
      <c r="H133" s="148">
        <v>0.2</v>
      </c>
      <c r="I133" s="148">
        <v>0.1</v>
      </c>
      <c r="J133" s="167">
        <v>0</v>
      </c>
    </row>
    <row r="134" spans="2:10" x14ac:dyDescent="0.3">
      <c r="B134" t="s">
        <v>158</v>
      </c>
      <c r="C134" t="s">
        <v>183</v>
      </c>
      <c r="D134" t="s">
        <v>23</v>
      </c>
      <c r="E134" t="s">
        <v>47</v>
      </c>
      <c r="F134" t="s">
        <v>120</v>
      </c>
      <c r="G134" t="s">
        <v>152</v>
      </c>
      <c r="H134" s="148">
        <v>0.1</v>
      </c>
      <c r="I134" s="148">
        <v>0.1</v>
      </c>
      <c r="J134" s="167">
        <v>0</v>
      </c>
    </row>
    <row r="135" spans="2:10" x14ac:dyDescent="0.3">
      <c r="B135" t="s">
        <v>158</v>
      </c>
      <c r="C135" t="s">
        <v>183</v>
      </c>
      <c r="D135" t="s">
        <v>48</v>
      </c>
      <c r="E135" t="s">
        <v>48</v>
      </c>
      <c r="F135" t="s">
        <v>120</v>
      </c>
      <c r="G135" t="s">
        <v>152</v>
      </c>
      <c r="H135" s="148">
        <v>1</v>
      </c>
      <c r="I135" s="148">
        <v>0.1</v>
      </c>
      <c r="J135" s="167">
        <v>0</v>
      </c>
    </row>
    <row r="136" spans="2:10" x14ac:dyDescent="0.3">
      <c r="B136" t="s">
        <v>158</v>
      </c>
      <c r="C136" t="s">
        <v>183</v>
      </c>
      <c r="D136" t="s">
        <v>161</v>
      </c>
      <c r="E136" t="s">
        <v>49</v>
      </c>
      <c r="F136" t="s">
        <v>147</v>
      </c>
      <c r="G136" t="s">
        <v>153</v>
      </c>
      <c r="H136" s="148">
        <v>0.4</v>
      </c>
      <c r="I136" s="148">
        <v>0.1</v>
      </c>
      <c r="J136" s="167">
        <v>1.0000000000000002E-2</v>
      </c>
    </row>
    <row r="137" spans="2:10" x14ac:dyDescent="0.3">
      <c r="B137" t="s">
        <v>158</v>
      </c>
      <c r="C137" t="s">
        <v>183</v>
      </c>
      <c r="D137" t="s">
        <v>161</v>
      </c>
      <c r="E137" t="s">
        <v>50</v>
      </c>
      <c r="F137" t="s">
        <v>120</v>
      </c>
      <c r="G137" t="s">
        <v>152</v>
      </c>
      <c r="H137" s="148">
        <v>0.35</v>
      </c>
      <c r="I137" s="148">
        <v>0.1</v>
      </c>
      <c r="J137" s="167">
        <v>0</v>
      </c>
    </row>
    <row r="138" spans="2:10" x14ac:dyDescent="0.3">
      <c r="B138" t="s">
        <v>158</v>
      </c>
      <c r="C138" t="s">
        <v>183</v>
      </c>
      <c r="D138" t="s">
        <v>161</v>
      </c>
      <c r="E138" t="s">
        <v>51</v>
      </c>
      <c r="F138" t="s">
        <v>120</v>
      </c>
      <c r="G138" t="s">
        <v>152</v>
      </c>
      <c r="H138" s="148">
        <v>0.25</v>
      </c>
      <c r="I138" s="148">
        <v>0.1</v>
      </c>
      <c r="J138" s="167">
        <v>0</v>
      </c>
    </row>
    <row r="139" spans="2:10" x14ac:dyDescent="0.3">
      <c r="B139" t="s">
        <v>160</v>
      </c>
      <c r="C139" t="s">
        <v>185</v>
      </c>
      <c r="D139" t="s">
        <v>19</v>
      </c>
      <c r="E139" t="s">
        <v>19</v>
      </c>
      <c r="F139" t="s">
        <v>120</v>
      </c>
      <c r="G139" t="s">
        <v>152</v>
      </c>
      <c r="H139" s="148">
        <v>1</v>
      </c>
      <c r="I139" s="148">
        <v>0.05</v>
      </c>
      <c r="J139" s="167">
        <v>0</v>
      </c>
    </row>
    <row r="140" spans="2:10" x14ac:dyDescent="0.3">
      <c r="B140" t="s">
        <v>160</v>
      </c>
      <c r="C140" t="s">
        <v>185</v>
      </c>
      <c r="D140" t="s">
        <v>20</v>
      </c>
      <c r="E140" t="s">
        <v>28</v>
      </c>
      <c r="F140" t="s">
        <v>144</v>
      </c>
      <c r="G140" t="s">
        <v>153</v>
      </c>
      <c r="H140" s="148">
        <v>0.05</v>
      </c>
      <c r="I140" s="148">
        <v>0.3</v>
      </c>
      <c r="J140" s="167">
        <v>3.7499999999999999E-3</v>
      </c>
    </row>
    <row r="141" spans="2:10" x14ac:dyDescent="0.3">
      <c r="B141" t="s">
        <v>160</v>
      </c>
      <c r="C141" t="s">
        <v>185</v>
      </c>
      <c r="D141" t="s">
        <v>20</v>
      </c>
      <c r="E141" t="s">
        <v>29</v>
      </c>
      <c r="F141" t="s">
        <v>127</v>
      </c>
      <c r="G141" t="s">
        <v>155</v>
      </c>
      <c r="H141" s="148">
        <v>0.5</v>
      </c>
      <c r="I141" s="148">
        <v>0.3</v>
      </c>
      <c r="J141" s="167">
        <v>0.11249999999999999</v>
      </c>
    </row>
    <row r="142" spans="2:10" x14ac:dyDescent="0.3">
      <c r="B142" t="s">
        <v>160</v>
      </c>
      <c r="C142" t="s">
        <v>185</v>
      </c>
      <c r="D142" t="s">
        <v>20</v>
      </c>
      <c r="E142" t="s">
        <v>30</v>
      </c>
      <c r="F142" t="s">
        <v>133</v>
      </c>
      <c r="G142" t="s">
        <v>154</v>
      </c>
      <c r="H142" s="148">
        <v>0.2</v>
      </c>
      <c r="I142" s="148">
        <v>0.3</v>
      </c>
      <c r="J142" s="167">
        <v>0.03</v>
      </c>
    </row>
    <row r="143" spans="2:10" x14ac:dyDescent="0.3">
      <c r="B143" t="s">
        <v>160</v>
      </c>
      <c r="C143" t="s">
        <v>185</v>
      </c>
      <c r="D143" t="s">
        <v>20</v>
      </c>
      <c r="E143" t="s">
        <v>31</v>
      </c>
      <c r="F143" t="s">
        <v>139</v>
      </c>
      <c r="G143" t="s">
        <v>151</v>
      </c>
      <c r="H143" s="148">
        <v>0.15</v>
      </c>
      <c r="I143" s="148">
        <v>0.3</v>
      </c>
      <c r="J143" s="167">
        <v>4.4999999999999998E-2</v>
      </c>
    </row>
    <row r="144" spans="2:10" x14ac:dyDescent="0.3">
      <c r="B144" t="s">
        <v>160</v>
      </c>
      <c r="C144" t="s">
        <v>185</v>
      </c>
      <c r="D144" t="s">
        <v>20</v>
      </c>
      <c r="E144" t="s">
        <v>32</v>
      </c>
      <c r="F144" t="s">
        <v>142</v>
      </c>
      <c r="G144" t="s">
        <v>154</v>
      </c>
      <c r="H144" s="148">
        <v>0.1</v>
      </c>
      <c r="I144" s="148">
        <v>0.3</v>
      </c>
      <c r="J144" s="167">
        <v>1.4999999999999999E-2</v>
      </c>
    </row>
    <row r="145" spans="2:10" x14ac:dyDescent="0.3">
      <c r="B145" t="s">
        <v>160</v>
      </c>
      <c r="C145" t="s">
        <v>185</v>
      </c>
      <c r="D145" t="s">
        <v>21</v>
      </c>
      <c r="E145" t="s">
        <v>121</v>
      </c>
      <c r="F145" t="s">
        <v>149</v>
      </c>
      <c r="G145" t="s">
        <v>155</v>
      </c>
      <c r="H145" s="148">
        <v>0.25</v>
      </c>
      <c r="I145" s="148">
        <v>0.2</v>
      </c>
      <c r="J145" s="167">
        <v>3.7500000000000006E-2</v>
      </c>
    </row>
    <row r="146" spans="2:10" x14ac:dyDescent="0.3">
      <c r="B146" t="s">
        <v>160</v>
      </c>
      <c r="C146" t="s">
        <v>185</v>
      </c>
      <c r="D146" t="s">
        <v>21</v>
      </c>
      <c r="E146" t="s">
        <v>76</v>
      </c>
      <c r="F146" t="s">
        <v>149</v>
      </c>
      <c r="G146" t="s">
        <v>155</v>
      </c>
      <c r="H146" s="148">
        <v>0.23</v>
      </c>
      <c r="I146" s="148">
        <v>0.2</v>
      </c>
      <c r="J146" s="167">
        <v>3.4500000000000003E-2</v>
      </c>
    </row>
    <row r="147" spans="2:10" x14ac:dyDescent="0.3">
      <c r="B147" t="s">
        <v>160</v>
      </c>
      <c r="C147" t="s">
        <v>185</v>
      </c>
      <c r="D147" t="s">
        <v>21</v>
      </c>
      <c r="E147" t="s">
        <v>77</v>
      </c>
      <c r="F147" t="s">
        <v>148</v>
      </c>
      <c r="G147" t="s">
        <v>154</v>
      </c>
      <c r="H147" s="148">
        <v>0.17</v>
      </c>
      <c r="I147" s="148">
        <v>0.2</v>
      </c>
      <c r="J147" s="167">
        <v>1.7000000000000001E-2</v>
      </c>
    </row>
    <row r="148" spans="2:10" x14ac:dyDescent="0.3">
      <c r="B148" t="s">
        <v>160</v>
      </c>
      <c r="C148" t="s">
        <v>185</v>
      </c>
      <c r="D148" t="s">
        <v>21</v>
      </c>
      <c r="E148" t="s">
        <v>122</v>
      </c>
      <c r="F148" t="s">
        <v>150</v>
      </c>
      <c r="G148" t="s">
        <v>151</v>
      </c>
      <c r="H148" s="148">
        <v>0.15</v>
      </c>
      <c r="I148" s="148">
        <v>0.2</v>
      </c>
      <c r="J148" s="167">
        <v>0.03</v>
      </c>
    </row>
    <row r="149" spans="2:10" x14ac:dyDescent="0.3">
      <c r="B149" t="s">
        <v>160</v>
      </c>
      <c r="C149" t="s">
        <v>185</v>
      </c>
      <c r="D149" t="s">
        <v>21</v>
      </c>
      <c r="E149" t="s">
        <v>123</v>
      </c>
      <c r="F149" t="s">
        <v>149</v>
      </c>
      <c r="G149" t="s">
        <v>155</v>
      </c>
      <c r="H149" s="148">
        <v>0.1</v>
      </c>
      <c r="I149" s="148">
        <v>0.2</v>
      </c>
      <c r="J149" s="167">
        <v>1.5000000000000003E-2</v>
      </c>
    </row>
    <row r="150" spans="2:10" x14ac:dyDescent="0.3">
      <c r="B150" t="s">
        <v>160</v>
      </c>
      <c r="C150" t="s">
        <v>185</v>
      </c>
      <c r="D150" t="s">
        <v>21</v>
      </c>
      <c r="E150" t="s">
        <v>36</v>
      </c>
      <c r="F150" t="s">
        <v>149</v>
      </c>
      <c r="G150" t="s">
        <v>155</v>
      </c>
      <c r="H150" s="148">
        <v>0.1</v>
      </c>
      <c r="I150" s="148">
        <v>0.2</v>
      </c>
      <c r="J150" s="167">
        <v>1.5000000000000003E-2</v>
      </c>
    </row>
    <row r="151" spans="2:10" x14ac:dyDescent="0.3">
      <c r="B151" t="s">
        <v>160</v>
      </c>
      <c r="C151" t="s">
        <v>185</v>
      </c>
      <c r="D151" t="s">
        <v>114</v>
      </c>
      <c r="E151" t="s">
        <v>37</v>
      </c>
      <c r="F151" t="s">
        <v>149</v>
      </c>
      <c r="G151" t="s">
        <v>155</v>
      </c>
      <c r="H151" s="148">
        <v>0.2</v>
      </c>
      <c r="I151" s="148">
        <v>0.15</v>
      </c>
      <c r="J151" s="167">
        <v>2.2500000000000003E-2</v>
      </c>
    </row>
    <row r="152" spans="2:10" x14ac:dyDescent="0.3">
      <c r="B152" t="s">
        <v>160</v>
      </c>
      <c r="C152" t="s">
        <v>185</v>
      </c>
      <c r="D152" t="s">
        <v>114</v>
      </c>
      <c r="E152" t="s">
        <v>38</v>
      </c>
      <c r="F152" t="s">
        <v>149</v>
      </c>
      <c r="G152" t="s">
        <v>155</v>
      </c>
      <c r="H152" s="148">
        <v>0.2</v>
      </c>
      <c r="I152" s="148">
        <v>0.15</v>
      </c>
      <c r="J152" s="167">
        <v>2.2500000000000003E-2</v>
      </c>
    </row>
    <row r="153" spans="2:10" x14ac:dyDescent="0.3">
      <c r="B153" t="s">
        <v>160</v>
      </c>
      <c r="C153" t="s">
        <v>185</v>
      </c>
      <c r="D153" t="s">
        <v>114</v>
      </c>
      <c r="E153" t="s">
        <v>39</v>
      </c>
      <c r="F153" t="s">
        <v>149</v>
      </c>
      <c r="G153" t="s">
        <v>155</v>
      </c>
      <c r="H153" s="148">
        <v>0.2</v>
      </c>
      <c r="I153" s="148">
        <v>0.15</v>
      </c>
      <c r="J153" s="167">
        <v>2.2500000000000003E-2</v>
      </c>
    </row>
    <row r="154" spans="2:10" x14ac:dyDescent="0.3">
      <c r="B154" t="s">
        <v>160</v>
      </c>
      <c r="C154" t="s">
        <v>185</v>
      </c>
      <c r="D154" t="s">
        <v>114</v>
      </c>
      <c r="E154" t="s">
        <v>40</v>
      </c>
      <c r="F154" t="s">
        <v>149</v>
      </c>
      <c r="G154" t="s">
        <v>155</v>
      </c>
      <c r="H154" s="148">
        <v>0.2</v>
      </c>
      <c r="I154" s="148">
        <v>0.15</v>
      </c>
      <c r="J154" s="167">
        <v>2.2500000000000003E-2</v>
      </c>
    </row>
    <row r="155" spans="2:10" x14ac:dyDescent="0.3">
      <c r="B155" t="s">
        <v>160</v>
      </c>
      <c r="C155" t="s">
        <v>185</v>
      </c>
      <c r="D155" t="s">
        <v>114</v>
      </c>
      <c r="E155" t="s">
        <v>124</v>
      </c>
      <c r="F155" t="s">
        <v>149</v>
      </c>
      <c r="G155" t="s">
        <v>155</v>
      </c>
      <c r="H155" s="148">
        <v>0.15</v>
      </c>
      <c r="I155" s="148">
        <v>0.15</v>
      </c>
      <c r="J155" s="167">
        <v>1.6874999999999998E-2</v>
      </c>
    </row>
    <row r="156" spans="2:10" x14ac:dyDescent="0.3">
      <c r="B156" t="s">
        <v>160</v>
      </c>
      <c r="C156" t="s">
        <v>185</v>
      </c>
      <c r="D156" t="s">
        <v>114</v>
      </c>
      <c r="E156" t="s">
        <v>42</v>
      </c>
      <c r="F156" t="s">
        <v>149</v>
      </c>
      <c r="G156" t="s">
        <v>155</v>
      </c>
      <c r="H156" s="148">
        <v>0.05</v>
      </c>
      <c r="I156" s="148">
        <v>0.15</v>
      </c>
      <c r="J156" s="167">
        <v>5.6250000000000007E-3</v>
      </c>
    </row>
    <row r="157" spans="2:10" x14ac:dyDescent="0.3">
      <c r="B157" t="s">
        <v>160</v>
      </c>
      <c r="C157" t="s">
        <v>185</v>
      </c>
      <c r="D157" t="s">
        <v>23</v>
      </c>
      <c r="E157" t="s">
        <v>43</v>
      </c>
      <c r="F157" t="s">
        <v>149</v>
      </c>
      <c r="G157" t="s">
        <v>155</v>
      </c>
      <c r="H157" s="148">
        <v>0.25</v>
      </c>
      <c r="I157" s="148">
        <v>0.1</v>
      </c>
      <c r="J157" s="167">
        <v>1.8750000000000003E-2</v>
      </c>
    </row>
    <row r="158" spans="2:10" x14ac:dyDescent="0.3">
      <c r="B158" t="s">
        <v>160</v>
      </c>
      <c r="C158" t="s">
        <v>185</v>
      </c>
      <c r="D158" t="s">
        <v>23</v>
      </c>
      <c r="E158" t="s">
        <v>44</v>
      </c>
      <c r="F158" t="s">
        <v>150</v>
      </c>
      <c r="G158" t="s">
        <v>151</v>
      </c>
      <c r="H158" s="148">
        <v>0.25</v>
      </c>
      <c r="I158" s="148">
        <v>0.1</v>
      </c>
      <c r="J158" s="167">
        <v>2.5000000000000001E-2</v>
      </c>
    </row>
    <row r="159" spans="2:10" x14ac:dyDescent="0.3">
      <c r="B159" t="s">
        <v>160</v>
      </c>
      <c r="C159" t="s">
        <v>185</v>
      </c>
      <c r="D159" t="s">
        <v>23</v>
      </c>
      <c r="E159" t="s">
        <v>78</v>
      </c>
      <c r="F159" t="s">
        <v>150</v>
      </c>
      <c r="G159" t="s">
        <v>151</v>
      </c>
      <c r="H159" s="148">
        <v>0.2</v>
      </c>
      <c r="I159" s="148">
        <v>0.1</v>
      </c>
      <c r="J159" s="167">
        <v>2.0000000000000004E-2</v>
      </c>
    </row>
    <row r="160" spans="2:10" x14ac:dyDescent="0.3">
      <c r="B160" t="s">
        <v>160</v>
      </c>
      <c r="C160" t="s">
        <v>185</v>
      </c>
      <c r="D160" t="s">
        <v>23</v>
      </c>
      <c r="E160" t="s">
        <v>46</v>
      </c>
      <c r="F160" t="s">
        <v>149</v>
      </c>
      <c r="G160" t="s">
        <v>155</v>
      </c>
      <c r="H160" s="148">
        <v>0.2</v>
      </c>
      <c r="I160" s="148">
        <v>0.1</v>
      </c>
      <c r="J160" s="167">
        <v>1.5000000000000003E-2</v>
      </c>
    </row>
    <row r="161" spans="2:10" x14ac:dyDescent="0.3">
      <c r="B161" t="s">
        <v>160</v>
      </c>
      <c r="C161" t="s">
        <v>185</v>
      </c>
      <c r="D161" t="s">
        <v>23</v>
      </c>
      <c r="E161" t="s">
        <v>47</v>
      </c>
      <c r="F161" t="s">
        <v>149</v>
      </c>
      <c r="G161" t="s">
        <v>155</v>
      </c>
      <c r="H161" s="148">
        <v>0.1</v>
      </c>
      <c r="I161" s="148">
        <v>0.1</v>
      </c>
      <c r="J161" s="167">
        <v>7.5000000000000015E-3</v>
      </c>
    </row>
    <row r="162" spans="2:10" x14ac:dyDescent="0.3">
      <c r="B162" t="s">
        <v>160</v>
      </c>
      <c r="C162" t="s">
        <v>185</v>
      </c>
      <c r="D162" t="s">
        <v>48</v>
      </c>
      <c r="E162" t="s">
        <v>48</v>
      </c>
      <c r="F162" t="s">
        <v>149</v>
      </c>
      <c r="G162" t="s">
        <v>155</v>
      </c>
      <c r="H162" s="148">
        <v>1</v>
      </c>
      <c r="I162" s="148">
        <v>0.1</v>
      </c>
      <c r="J162" s="167">
        <v>7.5000000000000011E-2</v>
      </c>
    </row>
    <row r="163" spans="2:10" x14ac:dyDescent="0.3">
      <c r="B163" t="s">
        <v>160</v>
      </c>
      <c r="C163" t="s">
        <v>185</v>
      </c>
      <c r="D163" t="s">
        <v>161</v>
      </c>
      <c r="E163" t="s">
        <v>49</v>
      </c>
      <c r="F163" t="s">
        <v>149</v>
      </c>
      <c r="G163" t="s">
        <v>155</v>
      </c>
      <c r="H163" s="148">
        <v>0.4</v>
      </c>
      <c r="I163" s="148">
        <v>0.1</v>
      </c>
      <c r="J163" s="167">
        <v>3.0000000000000006E-2</v>
      </c>
    </row>
    <row r="164" spans="2:10" x14ac:dyDescent="0.3">
      <c r="B164" t="s">
        <v>160</v>
      </c>
      <c r="C164" t="s">
        <v>185</v>
      </c>
      <c r="D164" t="s">
        <v>161</v>
      </c>
      <c r="E164" t="s">
        <v>50</v>
      </c>
      <c r="F164" t="s">
        <v>148</v>
      </c>
      <c r="G164" t="s">
        <v>154</v>
      </c>
      <c r="H164" s="148">
        <v>0.35</v>
      </c>
      <c r="I164" s="148">
        <v>0.1</v>
      </c>
      <c r="J164" s="167">
        <v>1.7499999999999998E-2</v>
      </c>
    </row>
    <row r="165" spans="2:10" x14ac:dyDescent="0.3">
      <c r="B165" t="s">
        <v>160</v>
      </c>
      <c r="C165" t="s">
        <v>185</v>
      </c>
      <c r="D165" t="s">
        <v>161</v>
      </c>
      <c r="E165" t="s">
        <v>51</v>
      </c>
      <c r="F165" t="s">
        <v>148</v>
      </c>
      <c r="G165" t="s">
        <v>154</v>
      </c>
      <c r="H165" s="148">
        <v>0.25</v>
      </c>
      <c r="I165" s="148">
        <v>0.1</v>
      </c>
      <c r="J165" s="167">
        <v>1.2500000000000001E-2</v>
      </c>
    </row>
    <row r="166" spans="2:10" x14ac:dyDescent="0.3">
      <c r="B166" t="s">
        <v>160</v>
      </c>
      <c r="C166" t="s">
        <v>186</v>
      </c>
      <c r="D166" t="s">
        <v>19</v>
      </c>
      <c r="E166" t="s">
        <v>19</v>
      </c>
      <c r="F166" t="s">
        <v>120</v>
      </c>
      <c r="G166" t="s">
        <v>152</v>
      </c>
      <c r="H166" s="148">
        <v>1</v>
      </c>
      <c r="I166" s="148">
        <v>0.05</v>
      </c>
      <c r="J166" s="167">
        <v>0</v>
      </c>
    </row>
    <row r="167" spans="2:10" x14ac:dyDescent="0.3">
      <c r="B167" t="s">
        <v>160</v>
      </c>
      <c r="C167" t="s">
        <v>186</v>
      </c>
      <c r="D167" t="s">
        <v>20</v>
      </c>
      <c r="E167" t="s">
        <v>28</v>
      </c>
      <c r="F167" t="s">
        <v>134</v>
      </c>
      <c r="G167" t="s">
        <v>154</v>
      </c>
      <c r="H167" s="148">
        <v>0.05</v>
      </c>
      <c r="I167" s="148">
        <v>0.3</v>
      </c>
      <c r="J167" s="167">
        <v>7.4999999999999997E-3</v>
      </c>
    </row>
    <row r="168" spans="2:10" x14ac:dyDescent="0.3">
      <c r="B168" t="s">
        <v>160</v>
      </c>
      <c r="C168" t="s">
        <v>186</v>
      </c>
      <c r="D168" t="s">
        <v>20</v>
      </c>
      <c r="E168" t="s">
        <v>29</v>
      </c>
      <c r="F168" t="s">
        <v>126</v>
      </c>
      <c r="G168" t="s">
        <v>154</v>
      </c>
      <c r="H168" s="148">
        <v>0.5</v>
      </c>
      <c r="I168" s="148">
        <v>0.3</v>
      </c>
      <c r="J168" s="167">
        <v>7.4999999999999997E-2</v>
      </c>
    </row>
    <row r="169" spans="2:10" x14ac:dyDescent="0.3">
      <c r="B169" t="s">
        <v>160</v>
      </c>
      <c r="C169" t="s">
        <v>186</v>
      </c>
      <c r="D169" t="s">
        <v>20</v>
      </c>
      <c r="E169" t="s">
        <v>30</v>
      </c>
      <c r="F169" t="s">
        <v>132</v>
      </c>
      <c r="G169" t="s">
        <v>155</v>
      </c>
      <c r="H169" s="148">
        <v>0.2</v>
      </c>
      <c r="I169" s="148">
        <v>0.3</v>
      </c>
      <c r="J169" s="167">
        <v>4.5000000000000005E-2</v>
      </c>
    </row>
    <row r="170" spans="2:10" x14ac:dyDescent="0.3">
      <c r="B170" t="s">
        <v>160</v>
      </c>
      <c r="C170" t="s">
        <v>186</v>
      </c>
      <c r="D170" t="s">
        <v>20</v>
      </c>
      <c r="E170" t="s">
        <v>31</v>
      </c>
      <c r="F170" t="s">
        <v>139</v>
      </c>
      <c r="G170" t="s">
        <v>151</v>
      </c>
      <c r="H170" s="148">
        <v>0.15</v>
      </c>
      <c r="I170" s="148">
        <v>0.3</v>
      </c>
      <c r="J170" s="167">
        <v>4.4999999999999998E-2</v>
      </c>
    </row>
    <row r="171" spans="2:10" x14ac:dyDescent="0.3">
      <c r="B171" t="s">
        <v>160</v>
      </c>
      <c r="C171" t="s">
        <v>186</v>
      </c>
      <c r="D171" t="s">
        <v>20</v>
      </c>
      <c r="E171" t="s">
        <v>32</v>
      </c>
      <c r="F171" t="s">
        <v>141</v>
      </c>
      <c r="G171" t="s">
        <v>155</v>
      </c>
      <c r="H171" s="148">
        <v>0.1</v>
      </c>
      <c r="I171" s="148">
        <v>0.3</v>
      </c>
      <c r="J171" s="167">
        <v>2.2500000000000003E-2</v>
      </c>
    </row>
    <row r="172" spans="2:10" x14ac:dyDescent="0.3">
      <c r="B172" t="s">
        <v>160</v>
      </c>
      <c r="C172" t="s">
        <v>186</v>
      </c>
      <c r="D172" t="s">
        <v>21</v>
      </c>
      <c r="E172" t="s">
        <v>121</v>
      </c>
      <c r="F172" t="s">
        <v>149</v>
      </c>
      <c r="G172" t="s">
        <v>155</v>
      </c>
      <c r="H172" s="148">
        <v>0.25</v>
      </c>
      <c r="I172" s="148">
        <v>0.2</v>
      </c>
      <c r="J172" s="167">
        <v>3.7500000000000006E-2</v>
      </c>
    </row>
    <row r="173" spans="2:10" x14ac:dyDescent="0.3">
      <c r="B173" t="s">
        <v>160</v>
      </c>
      <c r="C173" t="s">
        <v>186</v>
      </c>
      <c r="D173" t="s">
        <v>21</v>
      </c>
      <c r="E173" t="s">
        <v>76</v>
      </c>
      <c r="F173" t="s">
        <v>149</v>
      </c>
      <c r="G173" t="s">
        <v>155</v>
      </c>
      <c r="H173" s="148">
        <v>0.23</v>
      </c>
      <c r="I173" s="148">
        <v>0.2</v>
      </c>
      <c r="J173" s="167">
        <v>3.4500000000000003E-2</v>
      </c>
    </row>
    <row r="174" spans="2:10" x14ac:dyDescent="0.3">
      <c r="B174" t="s">
        <v>160</v>
      </c>
      <c r="C174" t="s">
        <v>186</v>
      </c>
      <c r="D174" t="s">
        <v>21</v>
      </c>
      <c r="E174" t="s">
        <v>77</v>
      </c>
      <c r="F174" t="s">
        <v>148</v>
      </c>
      <c r="G174" t="s">
        <v>154</v>
      </c>
      <c r="H174" s="148">
        <v>0.17</v>
      </c>
      <c r="I174" s="148">
        <v>0.2</v>
      </c>
      <c r="J174" s="167">
        <v>1.7000000000000001E-2</v>
      </c>
    </row>
    <row r="175" spans="2:10" x14ac:dyDescent="0.3">
      <c r="B175" t="s">
        <v>160</v>
      </c>
      <c r="C175" t="s">
        <v>186</v>
      </c>
      <c r="D175" t="s">
        <v>21</v>
      </c>
      <c r="E175" t="s">
        <v>122</v>
      </c>
      <c r="F175" t="s">
        <v>149</v>
      </c>
      <c r="G175" t="s">
        <v>155</v>
      </c>
      <c r="H175" s="148">
        <v>0.15</v>
      </c>
      <c r="I175" s="148">
        <v>0.2</v>
      </c>
      <c r="J175" s="167">
        <v>2.2499999999999999E-2</v>
      </c>
    </row>
    <row r="176" spans="2:10" x14ac:dyDescent="0.3">
      <c r="B176" t="s">
        <v>160</v>
      </c>
      <c r="C176" t="s">
        <v>186</v>
      </c>
      <c r="D176" t="s">
        <v>21</v>
      </c>
      <c r="E176" t="s">
        <v>123</v>
      </c>
      <c r="F176" t="s">
        <v>149</v>
      </c>
      <c r="G176" t="s">
        <v>155</v>
      </c>
      <c r="H176" s="148">
        <v>0.1</v>
      </c>
      <c r="I176" s="148">
        <v>0.2</v>
      </c>
      <c r="J176" s="167">
        <v>1.5000000000000003E-2</v>
      </c>
    </row>
    <row r="177" spans="2:10" x14ac:dyDescent="0.3">
      <c r="B177" t="s">
        <v>160</v>
      </c>
      <c r="C177" t="s">
        <v>186</v>
      </c>
      <c r="D177" t="s">
        <v>21</v>
      </c>
      <c r="E177" t="s">
        <v>36</v>
      </c>
      <c r="F177" t="s">
        <v>149</v>
      </c>
      <c r="G177" t="s">
        <v>155</v>
      </c>
      <c r="H177" s="148">
        <v>0.1</v>
      </c>
      <c r="I177" s="148">
        <v>0.2</v>
      </c>
      <c r="J177" s="167">
        <v>1.5000000000000003E-2</v>
      </c>
    </row>
    <row r="178" spans="2:10" x14ac:dyDescent="0.3">
      <c r="B178" t="s">
        <v>160</v>
      </c>
      <c r="C178" t="s">
        <v>186</v>
      </c>
      <c r="D178" t="s">
        <v>114</v>
      </c>
      <c r="E178" t="s">
        <v>37</v>
      </c>
      <c r="F178" t="s">
        <v>150</v>
      </c>
      <c r="G178" t="s">
        <v>151</v>
      </c>
      <c r="H178" s="148">
        <v>0.2</v>
      </c>
      <c r="I178" s="148">
        <v>0.15</v>
      </c>
      <c r="J178" s="167">
        <v>0.03</v>
      </c>
    </row>
    <row r="179" spans="2:10" x14ac:dyDescent="0.3">
      <c r="B179" t="s">
        <v>160</v>
      </c>
      <c r="C179" t="s">
        <v>186</v>
      </c>
      <c r="D179" t="s">
        <v>114</v>
      </c>
      <c r="E179" t="s">
        <v>38</v>
      </c>
      <c r="F179" t="s">
        <v>150</v>
      </c>
      <c r="G179" t="s">
        <v>151</v>
      </c>
      <c r="H179" s="148">
        <v>0.2</v>
      </c>
      <c r="I179" s="148">
        <v>0.15</v>
      </c>
      <c r="J179" s="167">
        <v>0.03</v>
      </c>
    </row>
    <row r="180" spans="2:10" x14ac:dyDescent="0.3">
      <c r="B180" t="s">
        <v>160</v>
      </c>
      <c r="C180" t="s">
        <v>186</v>
      </c>
      <c r="D180" t="s">
        <v>114</v>
      </c>
      <c r="E180" t="s">
        <v>39</v>
      </c>
      <c r="F180" t="s">
        <v>148</v>
      </c>
      <c r="G180" t="s">
        <v>154</v>
      </c>
      <c r="H180" s="148">
        <v>0.2</v>
      </c>
      <c r="I180" s="148">
        <v>0.15</v>
      </c>
      <c r="J180" s="167">
        <v>1.4999999999999999E-2</v>
      </c>
    </row>
    <row r="181" spans="2:10" x14ac:dyDescent="0.3">
      <c r="B181" t="s">
        <v>160</v>
      </c>
      <c r="C181" t="s">
        <v>186</v>
      </c>
      <c r="D181" t="s">
        <v>114</v>
      </c>
      <c r="E181" t="s">
        <v>40</v>
      </c>
      <c r="F181" t="s">
        <v>148</v>
      </c>
      <c r="G181" t="s">
        <v>154</v>
      </c>
      <c r="H181" s="148">
        <v>0.2</v>
      </c>
      <c r="I181" s="148">
        <v>0.15</v>
      </c>
      <c r="J181" s="167">
        <v>1.4999999999999999E-2</v>
      </c>
    </row>
    <row r="182" spans="2:10" x14ac:dyDescent="0.3">
      <c r="B182" t="s">
        <v>160</v>
      </c>
      <c r="C182" t="s">
        <v>186</v>
      </c>
      <c r="D182" t="s">
        <v>114</v>
      </c>
      <c r="E182" t="s">
        <v>124</v>
      </c>
      <c r="F182" t="s">
        <v>150</v>
      </c>
      <c r="G182" t="s">
        <v>151</v>
      </c>
      <c r="H182" s="148">
        <v>0.15</v>
      </c>
      <c r="I182" s="148">
        <v>0.15</v>
      </c>
      <c r="J182" s="167">
        <v>2.2499999999999999E-2</v>
      </c>
    </row>
    <row r="183" spans="2:10" x14ac:dyDescent="0.3">
      <c r="B183" t="s">
        <v>160</v>
      </c>
      <c r="C183" t="s">
        <v>186</v>
      </c>
      <c r="D183" t="s">
        <v>114</v>
      </c>
      <c r="E183" t="s">
        <v>42</v>
      </c>
      <c r="F183" t="s">
        <v>150</v>
      </c>
      <c r="G183" t="s">
        <v>151</v>
      </c>
      <c r="H183" s="148">
        <v>0.05</v>
      </c>
      <c r="I183" s="148">
        <v>0.15</v>
      </c>
      <c r="J183" s="167">
        <v>7.4999999999999997E-3</v>
      </c>
    </row>
    <row r="184" spans="2:10" x14ac:dyDescent="0.3">
      <c r="B184" t="s">
        <v>160</v>
      </c>
      <c r="C184" t="s">
        <v>186</v>
      </c>
      <c r="D184" t="s">
        <v>23</v>
      </c>
      <c r="E184" t="s">
        <v>43</v>
      </c>
      <c r="F184" t="s">
        <v>149</v>
      </c>
      <c r="G184" t="s">
        <v>155</v>
      </c>
      <c r="H184" s="148">
        <v>0.25</v>
      </c>
      <c r="I184" s="148">
        <v>0.1</v>
      </c>
      <c r="J184" s="167">
        <v>1.8750000000000003E-2</v>
      </c>
    </row>
    <row r="185" spans="2:10" x14ac:dyDescent="0.3">
      <c r="B185" t="s">
        <v>160</v>
      </c>
      <c r="C185" t="s">
        <v>186</v>
      </c>
      <c r="D185" t="s">
        <v>23</v>
      </c>
      <c r="E185" t="s">
        <v>44</v>
      </c>
      <c r="F185" t="s">
        <v>149</v>
      </c>
      <c r="G185" t="s">
        <v>155</v>
      </c>
      <c r="H185" s="148">
        <v>0.25</v>
      </c>
      <c r="I185" s="148">
        <v>0.1</v>
      </c>
      <c r="J185" s="167">
        <v>1.8750000000000003E-2</v>
      </c>
    </row>
    <row r="186" spans="2:10" x14ac:dyDescent="0.3">
      <c r="B186" t="s">
        <v>160</v>
      </c>
      <c r="C186" t="s">
        <v>186</v>
      </c>
      <c r="D186" t="s">
        <v>23</v>
      </c>
      <c r="E186" t="s">
        <v>78</v>
      </c>
      <c r="F186" t="s">
        <v>149</v>
      </c>
      <c r="G186" t="s">
        <v>155</v>
      </c>
      <c r="H186" s="148">
        <v>0.2</v>
      </c>
      <c r="I186" s="148">
        <v>0.1</v>
      </c>
      <c r="J186" s="167">
        <v>1.5000000000000003E-2</v>
      </c>
    </row>
    <row r="187" spans="2:10" x14ac:dyDescent="0.3">
      <c r="B187" t="s">
        <v>160</v>
      </c>
      <c r="C187" t="s">
        <v>186</v>
      </c>
      <c r="D187" t="s">
        <v>23</v>
      </c>
      <c r="E187" t="s">
        <v>46</v>
      </c>
      <c r="F187" t="s">
        <v>150</v>
      </c>
      <c r="G187" t="s">
        <v>151</v>
      </c>
      <c r="H187" s="148">
        <v>0.2</v>
      </c>
      <c r="I187" s="148">
        <v>0.1</v>
      </c>
      <c r="J187" s="167">
        <v>2.0000000000000004E-2</v>
      </c>
    </row>
    <row r="188" spans="2:10" x14ac:dyDescent="0.3">
      <c r="B188" t="s">
        <v>160</v>
      </c>
      <c r="C188" t="s">
        <v>186</v>
      </c>
      <c r="D188" t="s">
        <v>23</v>
      </c>
      <c r="E188" t="s">
        <v>47</v>
      </c>
      <c r="F188" t="s">
        <v>149</v>
      </c>
      <c r="G188" t="s">
        <v>155</v>
      </c>
      <c r="H188" s="148">
        <v>0.1</v>
      </c>
      <c r="I188" s="148">
        <v>0.1</v>
      </c>
      <c r="J188" s="167">
        <v>7.5000000000000015E-3</v>
      </c>
    </row>
    <row r="189" spans="2:10" x14ac:dyDescent="0.3">
      <c r="B189" t="s">
        <v>160</v>
      </c>
      <c r="C189" t="s">
        <v>186</v>
      </c>
      <c r="D189" t="s">
        <v>48</v>
      </c>
      <c r="E189" t="s">
        <v>48</v>
      </c>
      <c r="F189" t="s">
        <v>150</v>
      </c>
      <c r="G189" t="s">
        <v>151</v>
      </c>
      <c r="H189" s="148">
        <v>1</v>
      </c>
      <c r="I189" s="148">
        <v>0.1</v>
      </c>
      <c r="J189" s="167">
        <v>0.1</v>
      </c>
    </row>
    <row r="190" spans="2:10" x14ac:dyDescent="0.3">
      <c r="B190" t="s">
        <v>160</v>
      </c>
      <c r="C190" t="s">
        <v>186</v>
      </c>
      <c r="D190" t="s">
        <v>161</v>
      </c>
      <c r="E190" t="s">
        <v>49</v>
      </c>
      <c r="F190" t="s">
        <v>150</v>
      </c>
      <c r="G190" t="s">
        <v>151</v>
      </c>
      <c r="H190" s="148">
        <v>0.4</v>
      </c>
      <c r="I190" s="148">
        <v>0.1</v>
      </c>
      <c r="J190" s="167">
        <v>4.0000000000000008E-2</v>
      </c>
    </row>
    <row r="191" spans="2:10" x14ac:dyDescent="0.3">
      <c r="B191" t="s">
        <v>160</v>
      </c>
      <c r="C191" t="s">
        <v>186</v>
      </c>
      <c r="D191" t="s">
        <v>161</v>
      </c>
      <c r="E191" t="s">
        <v>50</v>
      </c>
      <c r="F191" t="s">
        <v>149</v>
      </c>
      <c r="G191" t="s">
        <v>155</v>
      </c>
      <c r="H191" s="148">
        <v>0.35</v>
      </c>
      <c r="I191" s="148">
        <v>0.1</v>
      </c>
      <c r="J191" s="167">
        <v>2.6249999999999996E-2</v>
      </c>
    </row>
    <row r="192" spans="2:10" x14ac:dyDescent="0.3">
      <c r="B192" t="s">
        <v>160</v>
      </c>
      <c r="C192" t="s">
        <v>186</v>
      </c>
      <c r="D192" t="s">
        <v>161</v>
      </c>
      <c r="E192" t="s">
        <v>51</v>
      </c>
      <c r="F192" t="s">
        <v>149</v>
      </c>
      <c r="G192" t="s">
        <v>155</v>
      </c>
      <c r="H192" s="148">
        <v>0.25</v>
      </c>
      <c r="I192" s="148">
        <v>0.1</v>
      </c>
      <c r="J192" s="167">
        <v>1.8750000000000003E-2</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7AE32-C8B9-4F27-ACFD-EA731ADB9693}">
  <sheetPr>
    <tabColor theme="3"/>
    <pageSetUpPr fitToPage="1"/>
  </sheetPr>
  <dimension ref="B2:J47"/>
  <sheetViews>
    <sheetView showGridLines="0" showRowColHeaders="0" zoomScale="89" zoomScaleNormal="89" workbookViewId="0">
      <selection activeCell="C3" sqref="C3"/>
    </sheetView>
  </sheetViews>
  <sheetFormatPr defaultRowHeight="14.4" x14ac:dyDescent="0.3"/>
  <cols>
    <col min="1" max="1" width="15.88671875" customWidth="1"/>
    <col min="3" max="3" width="67.88671875" bestFit="1" customWidth="1"/>
    <col min="4" max="4" width="11.109375" bestFit="1" customWidth="1"/>
    <col min="5" max="5" width="10.88671875" bestFit="1" customWidth="1"/>
    <col min="6" max="6" width="67.88671875" bestFit="1" customWidth="1"/>
    <col min="7" max="7" width="11.109375" bestFit="1" customWidth="1"/>
    <col min="9" max="9" width="67.88671875" bestFit="1" customWidth="1"/>
    <col min="10" max="10" width="14.77734375" bestFit="1" customWidth="1"/>
  </cols>
  <sheetData>
    <row r="2" spans="2:10" ht="23.4" x14ac:dyDescent="0.45">
      <c r="B2" s="243" t="s">
        <v>191</v>
      </c>
    </row>
    <row r="3" spans="2:10" x14ac:dyDescent="0.3">
      <c r="C3" s="386"/>
      <c r="D3" s="386"/>
      <c r="E3" s="386"/>
      <c r="F3" s="386"/>
      <c r="G3" s="386"/>
      <c r="H3" s="386"/>
      <c r="I3" s="386"/>
      <c r="J3" s="386"/>
    </row>
    <row r="4" spans="2:10" x14ac:dyDescent="0.3">
      <c r="C4" s="386"/>
      <c r="D4" s="386"/>
      <c r="E4" s="386"/>
      <c r="F4" s="386"/>
      <c r="G4" s="386"/>
      <c r="H4" s="386"/>
      <c r="I4" s="386"/>
      <c r="J4" s="386"/>
    </row>
    <row r="5" spans="2:10" x14ac:dyDescent="0.3">
      <c r="C5" s="386"/>
      <c r="D5" s="386"/>
      <c r="E5" s="386"/>
      <c r="F5" s="386"/>
      <c r="G5" s="386"/>
      <c r="H5" s="386"/>
      <c r="I5" s="386"/>
      <c r="J5" s="386"/>
    </row>
    <row r="6" spans="2:10" x14ac:dyDescent="0.3">
      <c r="C6" s="386"/>
      <c r="D6" s="386"/>
      <c r="E6" s="386"/>
      <c r="F6" s="386"/>
      <c r="G6" s="386"/>
      <c r="H6" s="386"/>
      <c r="I6" s="386"/>
      <c r="J6" s="386"/>
    </row>
    <row r="7" spans="2:10" x14ac:dyDescent="0.3">
      <c r="C7" s="386"/>
      <c r="D7" s="386"/>
      <c r="E7" s="386"/>
      <c r="F7" s="386"/>
      <c r="G7" s="386"/>
      <c r="H7" s="386"/>
      <c r="I7" s="386"/>
      <c r="J7" s="386"/>
    </row>
    <row r="8" spans="2:10" x14ac:dyDescent="0.3">
      <c r="C8" s="386"/>
      <c r="D8" s="386"/>
      <c r="E8" s="386"/>
      <c r="F8" s="386"/>
      <c r="G8" s="386"/>
      <c r="H8" s="386"/>
      <c r="I8" s="386"/>
      <c r="J8" s="386"/>
    </row>
    <row r="12" spans="2:10" x14ac:dyDescent="0.3">
      <c r="D12" t="s">
        <v>189</v>
      </c>
      <c r="G12" t="s">
        <v>189</v>
      </c>
      <c r="J12" t="s">
        <v>188</v>
      </c>
    </row>
    <row r="13" spans="2:10" x14ac:dyDescent="0.3">
      <c r="C13" s="244" t="s">
        <v>19</v>
      </c>
      <c r="D13" s="148"/>
      <c r="F13" s="244" t="s">
        <v>19</v>
      </c>
      <c r="G13" s="148">
        <v>0</v>
      </c>
      <c r="I13" s="244" t="s">
        <v>19</v>
      </c>
      <c r="J13" s="148">
        <v>0</v>
      </c>
    </row>
    <row r="14" spans="2:10" x14ac:dyDescent="0.3">
      <c r="C14" s="156" t="s">
        <v>19</v>
      </c>
      <c r="D14" s="148">
        <v>0.05</v>
      </c>
      <c r="F14" s="156" t="s">
        <v>19</v>
      </c>
      <c r="G14" s="148">
        <v>0</v>
      </c>
      <c r="I14" s="156" t="s">
        <v>19</v>
      </c>
      <c r="J14" s="148">
        <v>0</v>
      </c>
    </row>
    <row r="15" spans="2:10" x14ac:dyDescent="0.3">
      <c r="C15" s="244" t="s">
        <v>48</v>
      </c>
      <c r="D15" s="148"/>
      <c r="F15" s="244" t="s">
        <v>48</v>
      </c>
      <c r="G15" s="148">
        <v>0.1</v>
      </c>
      <c r="I15" s="244" t="s">
        <v>48</v>
      </c>
      <c r="J15" s="148">
        <v>0.1</v>
      </c>
    </row>
    <row r="16" spans="2:10" x14ac:dyDescent="0.3">
      <c r="C16" s="156" t="s">
        <v>48</v>
      </c>
      <c r="D16" s="148">
        <v>0</v>
      </c>
      <c r="F16" s="156" t="s">
        <v>48</v>
      </c>
      <c r="G16" s="148">
        <v>0.1</v>
      </c>
      <c r="I16" s="156" t="s">
        <v>48</v>
      </c>
      <c r="J16" s="148">
        <v>0.1</v>
      </c>
    </row>
    <row r="17" spans="3:10" x14ac:dyDescent="0.3">
      <c r="C17" s="244" t="s">
        <v>23</v>
      </c>
      <c r="D17" s="148"/>
      <c r="F17" s="244" t="s">
        <v>23</v>
      </c>
      <c r="G17" s="148">
        <v>8.0000000000000016E-2</v>
      </c>
      <c r="I17" s="244" t="s">
        <v>23</v>
      </c>
      <c r="J17" s="148">
        <v>7.375000000000001E-2</v>
      </c>
    </row>
    <row r="18" spans="3:10" x14ac:dyDescent="0.3">
      <c r="C18" s="156" t="s">
        <v>44</v>
      </c>
      <c r="D18" s="148">
        <v>0</v>
      </c>
      <c r="F18" s="156" t="s">
        <v>44</v>
      </c>
      <c r="G18" s="148">
        <v>1.8750000000000003E-2</v>
      </c>
      <c r="I18" s="156" t="s">
        <v>44</v>
      </c>
      <c r="J18" s="148">
        <v>1.8750000000000003E-2</v>
      </c>
    </row>
    <row r="19" spans="3:10" x14ac:dyDescent="0.3">
      <c r="C19" s="156" t="s">
        <v>43</v>
      </c>
      <c r="D19" s="148">
        <v>0</v>
      </c>
      <c r="F19" s="156" t="s">
        <v>43</v>
      </c>
      <c r="G19" s="148">
        <v>1.8750000000000003E-2</v>
      </c>
      <c r="I19" s="156" t="s">
        <v>43</v>
      </c>
      <c r="J19" s="148">
        <v>2.5000000000000001E-2</v>
      </c>
    </row>
    <row r="20" spans="3:10" x14ac:dyDescent="0.3">
      <c r="C20" s="156" t="s">
        <v>46</v>
      </c>
      <c r="D20" s="148">
        <v>0</v>
      </c>
      <c r="F20" s="156" t="s">
        <v>46</v>
      </c>
      <c r="G20" s="148">
        <v>2.0000000000000004E-2</v>
      </c>
      <c r="I20" s="156" t="s">
        <v>46</v>
      </c>
      <c r="J20" s="148">
        <v>5.000000000000001E-3</v>
      </c>
    </row>
    <row r="21" spans="3:10" x14ac:dyDescent="0.3">
      <c r="C21" s="156" t="s">
        <v>78</v>
      </c>
      <c r="D21" s="148">
        <v>5.000000000000001E-3</v>
      </c>
      <c r="F21" s="156" t="s">
        <v>78</v>
      </c>
      <c r="G21" s="148">
        <v>1.5000000000000003E-2</v>
      </c>
      <c r="I21" s="156" t="s">
        <v>78</v>
      </c>
      <c r="J21" s="148">
        <v>1.5000000000000003E-2</v>
      </c>
    </row>
    <row r="22" spans="3:10" x14ac:dyDescent="0.3">
      <c r="C22" s="156" t="s">
        <v>47</v>
      </c>
      <c r="D22" s="148">
        <v>0</v>
      </c>
      <c r="F22" s="156" t="s">
        <v>47</v>
      </c>
      <c r="G22" s="148">
        <v>7.5000000000000015E-3</v>
      </c>
      <c r="I22" s="156" t="s">
        <v>47</v>
      </c>
      <c r="J22" s="148">
        <v>1.0000000000000002E-2</v>
      </c>
    </row>
    <row r="23" spans="3:10" x14ac:dyDescent="0.3">
      <c r="C23" s="244" t="s">
        <v>21</v>
      </c>
      <c r="D23" s="148"/>
      <c r="F23" s="244" t="s">
        <v>21</v>
      </c>
      <c r="G23" s="148">
        <v>0.14150000000000001</v>
      </c>
      <c r="I23" s="244" t="s">
        <v>21</v>
      </c>
      <c r="J23" s="148">
        <v>0.13600000000000001</v>
      </c>
    </row>
    <row r="24" spans="3:10" x14ac:dyDescent="0.3">
      <c r="C24" s="156" t="s">
        <v>121</v>
      </c>
      <c r="D24" s="148">
        <v>0.05</v>
      </c>
      <c r="F24" s="156" t="s">
        <v>121</v>
      </c>
      <c r="G24" s="148">
        <v>3.7500000000000006E-2</v>
      </c>
      <c r="I24" s="156" t="s">
        <v>121</v>
      </c>
      <c r="J24" s="148">
        <v>0.05</v>
      </c>
    </row>
    <row r="25" spans="3:10" x14ac:dyDescent="0.3">
      <c r="C25" s="156" t="s">
        <v>77</v>
      </c>
      <c r="D25" s="148">
        <v>8.5000000000000006E-3</v>
      </c>
      <c r="F25" s="156" t="s">
        <v>77</v>
      </c>
      <c r="G25" s="148">
        <v>1.7000000000000001E-2</v>
      </c>
      <c r="I25" s="156" t="s">
        <v>77</v>
      </c>
      <c r="J25" s="148">
        <v>3.4000000000000002E-2</v>
      </c>
    </row>
    <row r="26" spans="3:10" x14ac:dyDescent="0.3">
      <c r="C26" s="156" t="s">
        <v>123</v>
      </c>
      <c r="D26" s="148">
        <v>0</v>
      </c>
      <c r="F26" s="156" t="s">
        <v>123</v>
      </c>
      <c r="G26" s="148">
        <v>1.5000000000000003E-2</v>
      </c>
      <c r="I26" s="156" t="s">
        <v>123</v>
      </c>
      <c r="J26" s="148">
        <v>5.000000000000001E-3</v>
      </c>
    </row>
    <row r="27" spans="3:10" x14ac:dyDescent="0.3">
      <c r="C27" s="156" t="s">
        <v>76</v>
      </c>
      <c r="D27" s="148">
        <v>4.6000000000000006E-2</v>
      </c>
      <c r="F27" s="156" t="s">
        <v>76</v>
      </c>
      <c r="G27" s="148">
        <v>3.4500000000000003E-2</v>
      </c>
      <c r="I27" s="156" t="s">
        <v>76</v>
      </c>
      <c r="J27" s="148">
        <v>3.4500000000000003E-2</v>
      </c>
    </row>
    <row r="28" spans="3:10" x14ac:dyDescent="0.3">
      <c r="C28" s="156" t="s">
        <v>122</v>
      </c>
      <c r="D28" s="148">
        <v>0</v>
      </c>
      <c r="F28" s="156" t="s">
        <v>122</v>
      </c>
      <c r="G28" s="148">
        <v>2.2499999999999999E-2</v>
      </c>
      <c r="I28" s="156" t="s">
        <v>122</v>
      </c>
      <c r="J28" s="148">
        <v>7.4999999999999997E-3</v>
      </c>
    </row>
    <row r="29" spans="3:10" x14ac:dyDescent="0.3">
      <c r="C29" s="156" t="s">
        <v>36</v>
      </c>
      <c r="D29" s="148">
        <v>0</v>
      </c>
      <c r="F29" s="156" t="s">
        <v>36</v>
      </c>
      <c r="G29" s="148">
        <v>1.5000000000000003E-2</v>
      </c>
      <c r="I29" s="156" t="s">
        <v>36</v>
      </c>
      <c r="J29" s="148">
        <v>5.000000000000001E-3</v>
      </c>
    </row>
    <row r="30" spans="3:10" x14ac:dyDescent="0.3">
      <c r="C30" s="244" t="s">
        <v>114</v>
      </c>
      <c r="D30" s="148"/>
      <c r="F30" s="244" t="s">
        <v>114</v>
      </c>
      <c r="G30" s="148">
        <v>0.11999999999999998</v>
      </c>
      <c r="I30" s="244" t="s">
        <v>114</v>
      </c>
      <c r="J30" s="148">
        <v>0.14249999999999999</v>
      </c>
    </row>
    <row r="31" spans="3:10" x14ac:dyDescent="0.3">
      <c r="C31" s="156" t="s">
        <v>39</v>
      </c>
      <c r="D31" s="148">
        <v>2.2500000000000003E-2</v>
      </c>
      <c r="F31" s="156" t="s">
        <v>39</v>
      </c>
      <c r="G31" s="148">
        <v>1.4999999999999999E-2</v>
      </c>
      <c r="I31" s="156" t="s">
        <v>39</v>
      </c>
      <c r="J31" s="148">
        <v>2.2500000000000003E-2</v>
      </c>
    </row>
    <row r="32" spans="3:10" x14ac:dyDescent="0.3">
      <c r="C32" s="156" t="s">
        <v>38</v>
      </c>
      <c r="D32" s="148">
        <v>0.03</v>
      </c>
      <c r="F32" s="156" t="s">
        <v>38</v>
      </c>
      <c r="G32" s="148">
        <v>0.03</v>
      </c>
      <c r="I32" s="156" t="s">
        <v>38</v>
      </c>
      <c r="J32" s="148">
        <v>0.03</v>
      </c>
    </row>
    <row r="33" spans="3:10" x14ac:dyDescent="0.3">
      <c r="C33" s="156" t="s">
        <v>37</v>
      </c>
      <c r="D33" s="148">
        <v>0.03</v>
      </c>
      <c r="F33" s="156" t="s">
        <v>37</v>
      </c>
      <c r="G33" s="148">
        <v>0.03</v>
      </c>
      <c r="I33" s="156" t="s">
        <v>37</v>
      </c>
      <c r="J33" s="148">
        <v>0.03</v>
      </c>
    </row>
    <row r="34" spans="3:10" x14ac:dyDescent="0.3">
      <c r="C34" s="156" t="s">
        <v>42</v>
      </c>
      <c r="D34" s="148">
        <v>5.6250000000000007E-3</v>
      </c>
      <c r="F34" s="156" t="s">
        <v>42</v>
      </c>
      <c r="G34" s="148">
        <v>7.4999999999999997E-3</v>
      </c>
      <c r="I34" s="156" t="s">
        <v>42</v>
      </c>
      <c r="J34" s="148">
        <v>7.4999999999999997E-3</v>
      </c>
    </row>
    <row r="35" spans="3:10" x14ac:dyDescent="0.3">
      <c r="C35" s="156" t="s">
        <v>124</v>
      </c>
      <c r="D35" s="148">
        <v>1.6874999999999998E-2</v>
      </c>
      <c r="F35" s="156" t="s">
        <v>124</v>
      </c>
      <c r="G35" s="148">
        <v>2.2499999999999999E-2</v>
      </c>
      <c r="I35" s="156" t="s">
        <v>124</v>
      </c>
      <c r="J35" s="148">
        <v>2.2499999999999999E-2</v>
      </c>
    </row>
    <row r="36" spans="3:10" x14ac:dyDescent="0.3">
      <c r="C36" s="156" t="s">
        <v>40</v>
      </c>
      <c r="D36" s="148">
        <v>1.4999999999999999E-2</v>
      </c>
      <c r="F36" s="156" t="s">
        <v>40</v>
      </c>
      <c r="G36" s="148">
        <v>1.4999999999999999E-2</v>
      </c>
      <c r="I36" s="156" t="s">
        <v>40</v>
      </c>
      <c r="J36" s="148">
        <v>0.03</v>
      </c>
    </row>
    <row r="37" spans="3:10" x14ac:dyDescent="0.3">
      <c r="C37" s="244" t="s">
        <v>20</v>
      </c>
      <c r="D37" s="148"/>
      <c r="F37" s="244" t="s">
        <v>20</v>
      </c>
      <c r="G37" s="148">
        <v>0.19500000000000001</v>
      </c>
      <c r="I37" s="244" t="s">
        <v>20</v>
      </c>
      <c r="J37" s="148">
        <v>0.13500000000000001</v>
      </c>
    </row>
    <row r="38" spans="3:10" x14ac:dyDescent="0.3">
      <c r="C38" s="156" t="s">
        <v>28</v>
      </c>
      <c r="D38" s="148">
        <v>1.4999999999999999E-2</v>
      </c>
      <c r="F38" s="156" t="s">
        <v>28</v>
      </c>
      <c r="G38" s="148">
        <v>7.4999999999999997E-3</v>
      </c>
      <c r="I38" s="156" t="s">
        <v>28</v>
      </c>
      <c r="J38" s="148">
        <v>3.7499999999999999E-3</v>
      </c>
    </row>
    <row r="39" spans="3:10" x14ac:dyDescent="0.3">
      <c r="C39" s="156" t="s">
        <v>32</v>
      </c>
      <c r="D39" s="148">
        <v>0</v>
      </c>
      <c r="F39" s="156" t="s">
        <v>32</v>
      </c>
      <c r="G39" s="148">
        <v>2.2500000000000003E-2</v>
      </c>
      <c r="I39" s="156" t="s">
        <v>32</v>
      </c>
      <c r="J39" s="148">
        <v>7.4999999999999997E-3</v>
      </c>
    </row>
    <row r="40" spans="3:10" x14ac:dyDescent="0.3">
      <c r="C40" s="156" t="s">
        <v>29</v>
      </c>
      <c r="D40" s="148">
        <v>3.7499999999999999E-2</v>
      </c>
      <c r="F40" s="156" t="s">
        <v>29</v>
      </c>
      <c r="G40" s="148">
        <v>7.4999999999999997E-2</v>
      </c>
      <c r="I40" s="156" t="s">
        <v>29</v>
      </c>
      <c r="J40" s="148">
        <v>7.4999999999999997E-2</v>
      </c>
    </row>
    <row r="41" spans="3:10" x14ac:dyDescent="0.3">
      <c r="C41" s="156" t="s">
        <v>31</v>
      </c>
      <c r="D41" s="148">
        <v>1.125E-2</v>
      </c>
      <c r="F41" s="156" t="s">
        <v>31</v>
      </c>
      <c r="G41" s="148">
        <v>4.4999999999999998E-2</v>
      </c>
      <c r="I41" s="156" t="s">
        <v>31</v>
      </c>
      <c r="J41" s="148">
        <v>3.3749999999999995E-2</v>
      </c>
    </row>
    <row r="42" spans="3:10" x14ac:dyDescent="0.3">
      <c r="C42" s="156" t="s">
        <v>30</v>
      </c>
      <c r="D42" s="148">
        <v>0.06</v>
      </c>
      <c r="F42" s="156" t="s">
        <v>30</v>
      </c>
      <c r="G42" s="148">
        <v>4.5000000000000005E-2</v>
      </c>
      <c r="I42" s="156" t="s">
        <v>30</v>
      </c>
      <c r="J42" s="148">
        <v>1.4999999999999999E-2</v>
      </c>
    </row>
    <row r="43" spans="3:10" x14ac:dyDescent="0.3">
      <c r="C43" s="244" t="s">
        <v>161</v>
      </c>
      <c r="D43" s="148"/>
      <c r="F43" s="244" t="s">
        <v>161</v>
      </c>
      <c r="G43" s="148">
        <v>8.5000000000000006E-2</v>
      </c>
      <c r="I43" s="244" t="s">
        <v>161</v>
      </c>
      <c r="J43" s="148">
        <v>7.7500000000000013E-2</v>
      </c>
    </row>
    <row r="44" spans="3:10" x14ac:dyDescent="0.3">
      <c r="C44" s="156" t="s">
        <v>51</v>
      </c>
      <c r="D44" s="148">
        <v>0</v>
      </c>
      <c r="F44" s="156" t="s">
        <v>51</v>
      </c>
      <c r="G44" s="148">
        <v>1.8750000000000003E-2</v>
      </c>
      <c r="I44" s="156" t="s">
        <v>51</v>
      </c>
      <c r="J44" s="148">
        <v>1.2500000000000001E-2</v>
      </c>
    </row>
    <row r="45" spans="3:10" x14ac:dyDescent="0.3">
      <c r="C45" s="156" t="s">
        <v>49</v>
      </c>
      <c r="D45" s="148">
        <v>1.0000000000000002E-2</v>
      </c>
      <c r="F45" s="156" t="s">
        <v>49</v>
      </c>
      <c r="G45" s="148">
        <v>4.0000000000000008E-2</v>
      </c>
      <c r="I45" s="156" t="s">
        <v>49</v>
      </c>
      <c r="J45" s="148">
        <v>3.0000000000000006E-2</v>
      </c>
    </row>
    <row r="46" spans="3:10" x14ac:dyDescent="0.3">
      <c r="C46" s="156" t="s">
        <v>50</v>
      </c>
      <c r="D46" s="148">
        <v>0</v>
      </c>
      <c r="F46" s="156" t="s">
        <v>50</v>
      </c>
      <c r="G46" s="148">
        <v>2.6249999999999996E-2</v>
      </c>
      <c r="I46" s="156" t="s">
        <v>50</v>
      </c>
      <c r="J46" s="148">
        <v>3.4999999999999996E-2</v>
      </c>
    </row>
    <row r="47" spans="3:10" x14ac:dyDescent="0.3">
      <c r="C47" s="244" t="s">
        <v>187</v>
      </c>
      <c r="D47" s="148">
        <v>0.41325000000000001</v>
      </c>
      <c r="F47" s="244" t="s">
        <v>187</v>
      </c>
      <c r="G47" s="148">
        <v>0.72150000000000025</v>
      </c>
      <c r="I47" s="244" t="s">
        <v>187</v>
      </c>
      <c r="J47" s="148">
        <v>0.66475000000000006</v>
      </c>
    </row>
  </sheetData>
  <sheetProtection algorithmName="SHA-512" hashValue="J+PyU0wMrzSPalwEpC5GqMUHGgbH6d5tE4IfLi0jmrfUQK5yRu0wJUGTH+fcOLzY96JgqeX8vHET0lfel/6JxQ==" saltValue="zDsxJcJTEubKmseUv5UiBQ==" spinCount="100000" sheet="1" objects="1" scenarios="1" selectLockedCells="1"/>
  <pageMargins left="0.7" right="0.7" top="0.75" bottom="0.75" header="0.3" footer="0.3"/>
  <pageSetup scale="31" fitToHeight="0" orientation="portrait" r:id="rId4"/>
  <drawing r:id="rId5"/>
  <extLst>
    <ext xmlns:x14="http://schemas.microsoft.com/office/spreadsheetml/2009/9/main" uri="{A8765BA9-456A-4dab-B4F3-ACF838C121DE}">
      <x14:slicerList>
        <x14:slicer r:id="rId6"/>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C7BF8-2835-4B41-A9D6-3AC50BDDA474}">
  <sheetPr>
    <tabColor rgb="FFFF0000"/>
  </sheetPr>
  <dimension ref="A1:AM16"/>
  <sheetViews>
    <sheetView topLeftCell="A2" workbookViewId="0">
      <selection activeCell="L5" sqref="L5"/>
    </sheetView>
  </sheetViews>
  <sheetFormatPr defaultColWidth="9.109375" defaultRowHeight="13.8" x14ac:dyDescent="0.25"/>
  <cols>
    <col min="1" max="1" width="1.109375" style="38" customWidth="1"/>
    <col min="2" max="2" width="21.21875" style="38" customWidth="1"/>
    <col min="3" max="3" width="19.21875" style="38" customWidth="1"/>
    <col min="4" max="4" width="1.21875" style="38" customWidth="1"/>
    <col min="5" max="5" width="24.77734375" style="38" customWidth="1"/>
    <col min="6" max="6" width="20.5546875" style="38" customWidth="1"/>
    <col min="7" max="7" width="1.109375" style="38" customWidth="1"/>
    <col min="8" max="8" width="29.77734375" style="38" bestFit="1" customWidth="1"/>
    <col min="9" max="9" width="19.5546875" style="38" bestFit="1" customWidth="1"/>
    <col min="10" max="10" width="22.109375" style="38" bestFit="1" customWidth="1"/>
    <col min="11" max="11" width="22.109375" style="38" customWidth="1"/>
    <col min="12" max="12" width="23.109375" style="38" bestFit="1" customWidth="1"/>
    <col min="13" max="13" width="24.5546875" style="38" customWidth="1"/>
    <col min="14" max="14" width="1.109375" style="38" customWidth="1"/>
    <col min="15" max="15" width="27.109375" style="38" bestFit="1" customWidth="1"/>
    <col min="16" max="16" width="22.44140625" style="38" bestFit="1" customWidth="1"/>
    <col min="17" max="17" width="24.77734375" style="38" customWidth="1"/>
    <col min="18" max="18" width="25.5546875" style="38" customWidth="1"/>
    <col min="19" max="19" width="1.109375" style="38" customWidth="1"/>
    <col min="20" max="20" width="22.88671875" style="38" bestFit="1" customWidth="1"/>
    <col min="21" max="21" width="18.77734375" style="38" customWidth="1"/>
    <col min="22" max="22" width="16.88671875" style="38" customWidth="1"/>
    <col min="23" max="23" width="18.44140625" style="38" customWidth="1"/>
    <col min="24" max="24" width="39" style="38" customWidth="1"/>
    <col min="25" max="25" width="29" style="38" bestFit="1" customWidth="1"/>
    <col min="26" max="26" width="13.109375" style="38" bestFit="1" customWidth="1"/>
    <col min="27" max="27" width="1.109375" style="38" customWidth="1"/>
    <col min="28" max="28" width="21.44140625" style="38" bestFit="1" customWidth="1"/>
    <col min="29" max="29" width="19.21875" style="38" customWidth="1"/>
    <col min="30" max="30" width="18.44140625" style="38" customWidth="1"/>
    <col min="31" max="31" width="17.5546875" style="38" customWidth="1"/>
    <col min="32" max="32" width="27.88671875" style="38" customWidth="1"/>
    <col min="33" max="33" width="12.21875" style="38" bestFit="1" customWidth="1"/>
    <col min="34" max="34" width="13.109375" style="38" bestFit="1" customWidth="1"/>
    <col min="35" max="35" width="1.109375" style="38" customWidth="1"/>
    <col min="36" max="37" width="10.77734375" style="38" customWidth="1"/>
    <col min="38" max="38" width="14.109375" style="38" customWidth="1"/>
    <col min="39" max="39" width="10.77734375" style="84" customWidth="1"/>
    <col min="40" max="16384" width="9.109375" style="38"/>
  </cols>
  <sheetData>
    <row r="1" spans="1:39" ht="6" customHeight="1" x14ac:dyDescent="0.25">
      <c r="A1" s="31"/>
      <c r="B1" s="32"/>
      <c r="C1" s="32"/>
      <c r="D1" s="32"/>
      <c r="E1" s="32"/>
      <c r="F1" s="32"/>
      <c r="G1" s="33"/>
      <c r="H1" s="34"/>
      <c r="I1" s="34"/>
      <c r="J1" s="34"/>
      <c r="K1" s="34"/>
      <c r="L1" s="34"/>
      <c r="M1" s="33"/>
      <c r="N1" s="33"/>
      <c r="O1" s="35"/>
      <c r="P1" s="35"/>
      <c r="Q1" s="32"/>
      <c r="R1" s="35"/>
      <c r="S1" s="33"/>
      <c r="T1" s="35"/>
      <c r="U1" s="35"/>
      <c r="V1" s="35"/>
      <c r="W1" s="32"/>
      <c r="X1" s="32"/>
      <c r="Y1" s="32"/>
      <c r="Z1" s="32"/>
      <c r="AA1" s="33"/>
      <c r="AB1" s="32"/>
      <c r="AC1" s="32"/>
      <c r="AD1" s="32"/>
      <c r="AE1" s="36"/>
      <c r="AF1" s="36"/>
      <c r="AG1" s="32"/>
      <c r="AH1" s="36"/>
      <c r="AI1" s="33"/>
      <c r="AJ1" s="32"/>
      <c r="AK1" s="32"/>
      <c r="AL1" s="32"/>
      <c r="AM1" s="37"/>
    </row>
    <row r="2" spans="1:39" ht="75" customHeight="1" x14ac:dyDescent="0.25">
      <c r="A2" s="31"/>
      <c r="B2" s="39"/>
      <c r="C2" s="39"/>
      <c r="D2" s="295" t="s">
        <v>6</v>
      </c>
      <c r="E2" s="295"/>
      <c r="F2" s="40" t="s">
        <v>7</v>
      </c>
      <c r="G2" s="41"/>
      <c r="H2" s="42" t="s">
        <v>8</v>
      </c>
      <c r="I2" s="43" t="s">
        <v>9</v>
      </c>
      <c r="J2" s="44" t="s">
        <v>10</v>
      </c>
      <c r="K2" s="41"/>
      <c r="L2" s="41"/>
      <c r="N2" s="41"/>
      <c r="O2" s="41"/>
      <c r="P2" s="41"/>
      <c r="Q2" s="41"/>
      <c r="S2" s="41"/>
      <c r="T2" s="41"/>
      <c r="U2" s="41"/>
      <c r="V2" s="41"/>
      <c r="W2" s="41"/>
      <c r="X2" s="41"/>
      <c r="Z2" s="45"/>
      <c r="AA2" s="41"/>
      <c r="AB2" s="45"/>
      <c r="AC2" s="45"/>
      <c r="AI2" s="41"/>
      <c r="AM2" s="38"/>
    </row>
    <row r="3" spans="1:39" ht="45" customHeight="1" x14ac:dyDescent="0.25">
      <c r="A3" s="31"/>
      <c r="B3" s="39"/>
      <c r="C3" s="39"/>
      <c r="D3" s="296" t="s">
        <v>11</v>
      </c>
      <c r="E3" s="296"/>
      <c r="F3" s="46" t="s">
        <v>7</v>
      </c>
      <c r="G3" s="47"/>
      <c r="H3" s="46" t="s">
        <v>8</v>
      </c>
      <c r="I3" s="46" t="s">
        <v>9</v>
      </c>
      <c r="J3" s="46" t="s">
        <v>10</v>
      </c>
      <c r="K3" s="47"/>
      <c r="N3" s="47"/>
      <c r="O3" s="47"/>
      <c r="P3" s="47"/>
      <c r="Q3" s="47"/>
      <c r="S3" s="47"/>
      <c r="T3" s="47"/>
      <c r="U3" s="47"/>
      <c r="V3" s="47"/>
      <c r="W3" s="47"/>
      <c r="X3" s="48"/>
      <c r="Z3" s="49"/>
      <c r="AA3" s="47"/>
      <c r="AB3" s="49"/>
      <c r="AC3" s="49"/>
      <c r="AI3" s="47"/>
      <c r="AM3" s="38"/>
    </row>
    <row r="4" spans="1:39" ht="18" customHeight="1" x14ac:dyDescent="0.25">
      <c r="A4" s="31"/>
      <c r="B4" s="39"/>
      <c r="C4" s="39"/>
      <c r="D4" s="285" t="s">
        <v>12</v>
      </c>
      <c r="E4" s="285"/>
      <c r="F4" s="50"/>
      <c r="G4" s="51"/>
      <c r="H4" s="52"/>
      <c r="I4" s="53"/>
      <c r="J4" s="54"/>
      <c r="K4" s="51"/>
      <c r="N4" s="51"/>
      <c r="O4" s="51"/>
      <c r="P4" s="51"/>
      <c r="Q4" s="51"/>
      <c r="S4" s="51"/>
      <c r="T4" s="51"/>
      <c r="U4" s="51"/>
      <c r="V4" s="51"/>
      <c r="W4" s="51"/>
      <c r="X4" s="55"/>
      <c r="Z4" s="56"/>
      <c r="AA4" s="51"/>
      <c r="AB4" s="56"/>
      <c r="AC4" s="56"/>
      <c r="AI4" s="51"/>
      <c r="AM4" s="38"/>
    </row>
    <row r="5" spans="1:39" ht="32.25" customHeight="1" x14ac:dyDescent="0.25">
      <c r="A5" s="57"/>
      <c r="B5" s="297" t="s">
        <v>13</v>
      </c>
      <c r="C5" s="298"/>
      <c r="D5" s="285" t="s">
        <v>14</v>
      </c>
      <c r="E5" s="285"/>
      <c r="F5" s="50"/>
      <c r="G5" s="51"/>
      <c r="H5" s="52"/>
      <c r="I5" s="53"/>
      <c r="J5" s="54"/>
      <c r="K5" s="51"/>
      <c r="N5" s="51"/>
      <c r="O5" s="51"/>
      <c r="P5" s="51"/>
      <c r="Q5" s="51"/>
      <c r="S5" s="51"/>
      <c r="T5" s="51"/>
      <c r="U5" s="51"/>
      <c r="V5" s="51"/>
      <c r="W5" s="51"/>
      <c r="X5" s="55"/>
      <c r="Z5" s="56"/>
      <c r="AA5" s="51"/>
      <c r="AB5" s="56"/>
      <c r="AC5" s="56"/>
      <c r="AI5" s="51"/>
      <c r="AM5" s="38"/>
    </row>
    <row r="6" spans="1:39" ht="33" customHeight="1" x14ac:dyDescent="0.25">
      <c r="A6" s="31"/>
      <c r="B6" s="297"/>
      <c r="C6" s="298"/>
      <c r="D6" s="285" t="s">
        <v>15</v>
      </c>
      <c r="E6" s="285"/>
      <c r="F6" s="50"/>
      <c r="G6" s="51"/>
      <c r="H6" s="52"/>
      <c r="I6" s="53"/>
      <c r="J6" s="54"/>
      <c r="K6" s="51"/>
      <c r="N6" s="51"/>
      <c r="O6" s="51"/>
      <c r="P6" s="51"/>
      <c r="Q6" s="51"/>
      <c r="S6" s="51"/>
      <c r="T6" s="51"/>
      <c r="U6" s="51"/>
      <c r="V6" s="51"/>
      <c r="W6" s="51"/>
      <c r="X6" s="55"/>
      <c r="Z6" s="56"/>
      <c r="AA6" s="51"/>
      <c r="AB6" s="56"/>
      <c r="AC6" s="56"/>
      <c r="AI6" s="51"/>
      <c r="AM6" s="38"/>
    </row>
    <row r="7" spans="1:39" ht="30" customHeight="1" x14ac:dyDescent="0.25">
      <c r="A7" s="31"/>
      <c r="B7" s="39"/>
      <c r="C7" s="39"/>
      <c r="D7" s="285" t="s">
        <v>16</v>
      </c>
      <c r="E7" s="285"/>
      <c r="F7" s="50"/>
      <c r="G7" s="51"/>
      <c r="H7" s="52"/>
      <c r="I7" s="53"/>
      <c r="J7" s="54"/>
      <c r="K7" s="51"/>
      <c r="N7" s="51"/>
      <c r="O7" s="51"/>
      <c r="P7" s="51"/>
      <c r="Q7" s="51"/>
      <c r="S7" s="51"/>
      <c r="T7" s="51"/>
      <c r="U7" s="51"/>
      <c r="V7" s="51"/>
      <c r="W7" s="51"/>
      <c r="X7" s="55"/>
      <c r="Z7" s="56"/>
      <c r="AA7" s="51"/>
      <c r="AB7" s="56"/>
      <c r="AC7" s="56"/>
      <c r="AD7" s="58"/>
      <c r="AI7" s="51"/>
      <c r="AM7" s="38"/>
    </row>
    <row r="8" spans="1:39" ht="38.25" customHeight="1" x14ac:dyDescent="0.25">
      <c r="A8" s="31"/>
      <c r="B8" s="39"/>
      <c r="C8" s="39"/>
      <c r="D8" s="286" t="s">
        <v>17</v>
      </c>
      <c r="E8" s="287"/>
      <c r="F8" s="50"/>
      <c r="G8" s="51"/>
      <c r="H8" s="52"/>
      <c r="I8" s="53"/>
      <c r="J8" s="54"/>
      <c r="K8" s="51"/>
      <c r="N8" s="51"/>
      <c r="O8" s="51"/>
      <c r="P8" s="51"/>
      <c r="Q8" s="51"/>
      <c r="S8" s="51"/>
      <c r="T8" s="51"/>
      <c r="U8" s="51"/>
      <c r="V8" s="51"/>
      <c r="W8" s="51"/>
      <c r="X8" s="55"/>
      <c r="Z8" s="56"/>
      <c r="AA8" s="51"/>
      <c r="AB8" s="56"/>
      <c r="AC8" s="56"/>
      <c r="AD8" s="58"/>
      <c r="AI8" s="51"/>
      <c r="AM8" s="38"/>
    </row>
    <row r="9" spans="1:39" ht="33" customHeight="1" x14ac:dyDescent="0.25">
      <c r="A9" s="31"/>
      <c r="B9" s="39"/>
      <c r="C9" s="39"/>
      <c r="D9" s="285" t="s">
        <v>18</v>
      </c>
      <c r="E9" s="285"/>
      <c r="F9" s="50"/>
      <c r="G9" s="51"/>
      <c r="H9" s="52"/>
      <c r="I9" s="53"/>
      <c r="J9" s="54"/>
      <c r="K9" s="51"/>
      <c r="N9" s="51"/>
      <c r="O9" s="51"/>
      <c r="P9" s="51"/>
      <c r="Q9" s="51"/>
      <c r="S9" s="51"/>
      <c r="T9" s="51"/>
      <c r="U9" s="51"/>
      <c r="V9" s="51"/>
      <c r="W9" s="51"/>
      <c r="X9" s="55"/>
      <c r="Z9" s="56"/>
      <c r="AA9" s="51"/>
      <c r="AB9" s="56"/>
      <c r="AC9" s="56"/>
      <c r="AD9" s="58"/>
      <c r="AI9" s="51"/>
      <c r="AM9" s="38"/>
    </row>
    <row r="10" spans="1:39" ht="3.75" customHeight="1" thickBot="1" x14ac:dyDescent="0.3">
      <c r="A10" s="31"/>
      <c r="B10" s="32"/>
      <c r="C10" s="32"/>
      <c r="D10" s="32"/>
      <c r="E10" s="32"/>
      <c r="F10" s="32"/>
      <c r="G10" s="32"/>
      <c r="H10" s="32"/>
      <c r="I10" s="32"/>
      <c r="J10" s="32"/>
      <c r="K10" s="32"/>
      <c r="L10" s="32"/>
      <c r="M10" s="32"/>
      <c r="N10" s="32"/>
      <c r="O10" s="32"/>
      <c r="P10" s="32"/>
      <c r="Q10" s="59"/>
      <c r="R10" s="32"/>
      <c r="S10" s="32"/>
      <c r="T10" s="32"/>
      <c r="U10" s="32"/>
      <c r="V10" s="59"/>
      <c r="W10" s="59"/>
      <c r="X10" s="59"/>
      <c r="Y10" s="59"/>
      <c r="Z10" s="59"/>
      <c r="AA10" s="32"/>
      <c r="AB10" s="59"/>
      <c r="AC10" s="59"/>
      <c r="AD10" s="59"/>
      <c r="AE10" s="32"/>
      <c r="AF10" s="32"/>
      <c r="AG10" s="59"/>
      <c r="AH10" s="32"/>
      <c r="AI10" s="32"/>
      <c r="AJ10" s="32"/>
      <c r="AK10" s="59"/>
      <c r="AL10" s="32"/>
      <c r="AM10" s="60"/>
    </row>
    <row r="11" spans="1:39" ht="30" customHeight="1" x14ac:dyDescent="0.25">
      <c r="A11" s="31"/>
      <c r="B11" s="288" t="s">
        <v>19</v>
      </c>
      <c r="C11" s="289"/>
      <c r="D11" s="61"/>
      <c r="E11" s="290" t="s">
        <v>19</v>
      </c>
      <c r="F11" s="291"/>
      <c r="G11" s="62"/>
      <c r="H11" s="292" t="s">
        <v>20</v>
      </c>
      <c r="I11" s="293"/>
      <c r="J11" s="293"/>
      <c r="K11" s="293"/>
      <c r="L11" s="293"/>
      <c r="M11" s="294"/>
      <c r="N11" s="62"/>
      <c r="O11" s="275" t="s">
        <v>21</v>
      </c>
      <c r="P11" s="276"/>
      <c r="Q11" s="276"/>
      <c r="R11" s="276"/>
      <c r="S11" s="62"/>
      <c r="T11" s="277" t="s">
        <v>22</v>
      </c>
      <c r="U11" s="277"/>
      <c r="V11" s="277"/>
      <c r="W11" s="277"/>
      <c r="X11" s="277"/>
      <c r="Y11" s="277"/>
      <c r="Z11" s="277"/>
      <c r="AA11" s="62"/>
      <c r="AB11" s="278" t="s">
        <v>23</v>
      </c>
      <c r="AC11" s="278"/>
      <c r="AD11" s="278"/>
      <c r="AE11" s="278"/>
      <c r="AF11" s="278"/>
      <c r="AG11" s="278"/>
      <c r="AH11" s="279"/>
      <c r="AI11" s="62"/>
      <c r="AJ11" s="280" t="s">
        <v>24</v>
      </c>
      <c r="AK11" s="281"/>
      <c r="AL11" s="281"/>
      <c r="AM11" s="282"/>
    </row>
    <row r="12" spans="1:39" ht="64.5" customHeight="1" x14ac:dyDescent="0.25">
      <c r="A12" s="31"/>
      <c r="B12" s="63" t="s">
        <v>25</v>
      </c>
      <c r="C12" s="64" t="s">
        <v>26</v>
      </c>
      <c r="D12" s="65"/>
      <c r="E12" s="283" t="s">
        <v>27</v>
      </c>
      <c r="F12" s="284"/>
      <c r="G12" s="66"/>
      <c r="H12" s="67" t="s">
        <v>28</v>
      </c>
      <c r="I12" s="68" t="s">
        <v>29</v>
      </c>
      <c r="J12" s="68" t="s">
        <v>30</v>
      </c>
      <c r="K12" s="68" t="s">
        <v>31</v>
      </c>
      <c r="L12" s="68" t="s">
        <v>32</v>
      </c>
      <c r="M12" s="68" t="s">
        <v>33</v>
      </c>
      <c r="N12" s="66"/>
      <c r="O12" s="67" t="s">
        <v>34</v>
      </c>
      <c r="P12" s="67" t="s">
        <v>35</v>
      </c>
      <c r="Q12" s="67" t="s">
        <v>36</v>
      </c>
      <c r="R12" s="67" t="s">
        <v>33</v>
      </c>
      <c r="S12" s="66"/>
      <c r="T12" s="68" t="s">
        <v>37</v>
      </c>
      <c r="U12" s="68" t="s">
        <v>38</v>
      </c>
      <c r="V12" s="68" t="s">
        <v>39</v>
      </c>
      <c r="W12" s="68" t="s">
        <v>40</v>
      </c>
      <c r="X12" s="67" t="s">
        <v>41</v>
      </c>
      <c r="Y12" s="67" t="s">
        <v>42</v>
      </c>
      <c r="Z12" s="67" t="s">
        <v>33</v>
      </c>
      <c r="AA12" s="66"/>
      <c r="AB12" s="68" t="s">
        <v>43</v>
      </c>
      <c r="AC12" s="68" t="s">
        <v>44</v>
      </c>
      <c r="AD12" s="67" t="s">
        <v>45</v>
      </c>
      <c r="AE12" s="68" t="s">
        <v>46</v>
      </c>
      <c r="AF12" s="67" t="s">
        <v>47</v>
      </c>
      <c r="AG12" s="68" t="s">
        <v>48</v>
      </c>
      <c r="AH12" s="67" t="s">
        <v>33</v>
      </c>
      <c r="AI12" s="66"/>
      <c r="AJ12" s="69" t="s">
        <v>49</v>
      </c>
      <c r="AK12" s="69" t="s">
        <v>50</v>
      </c>
      <c r="AL12" s="67" t="s">
        <v>51</v>
      </c>
      <c r="AM12" s="67" t="s">
        <v>52</v>
      </c>
    </row>
    <row r="13" spans="1:39" ht="15" customHeight="1" x14ac:dyDescent="0.25">
      <c r="A13" s="31"/>
      <c r="B13" s="70" t="s">
        <v>7</v>
      </c>
      <c r="C13" s="71"/>
      <c r="D13" s="72"/>
      <c r="E13" s="273"/>
      <c r="F13" s="274"/>
      <c r="G13" s="75"/>
      <c r="H13" s="76"/>
      <c r="I13" s="77"/>
      <c r="J13" s="77"/>
      <c r="K13" s="77" t="s">
        <v>53</v>
      </c>
      <c r="L13" s="77"/>
      <c r="M13" s="77"/>
      <c r="N13" s="75"/>
      <c r="O13" s="76"/>
      <c r="P13" s="76"/>
      <c r="Q13" s="76"/>
      <c r="R13" s="76"/>
      <c r="S13" s="75"/>
      <c r="T13" s="76"/>
      <c r="U13" s="76"/>
      <c r="V13" s="76"/>
      <c r="W13" s="76"/>
      <c r="X13" s="76"/>
      <c r="Y13" s="78"/>
      <c r="Z13" s="76"/>
      <c r="AA13" s="75"/>
      <c r="AB13" s="77"/>
      <c r="AC13" s="77"/>
      <c r="AD13" s="78"/>
      <c r="AE13" s="77"/>
      <c r="AF13" s="76"/>
      <c r="AG13" s="76"/>
      <c r="AH13" s="76"/>
      <c r="AI13" s="75"/>
      <c r="AJ13" s="76"/>
      <c r="AK13" s="76"/>
      <c r="AL13" s="76"/>
      <c r="AM13" s="76"/>
    </row>
    <row r="14" spans="1:39" ht="15" customHeight="1" x14ac:dyDescent="0.25">
      <c r="A14" s="31"/>
      <c r="B14" s="70" t="s">
        <v>8</v>
      </c>
      <c r="C14" s="71"/>
      <c r="D14" s="72"/>
      <c r="E14" s="273"/>
      <c r="F14" s="274"/>
      <c r="G14" s="75"/>
      <c r="H14" s="76"/>
      <c r="I14" s="77"/>
      <c r="J14" s="77"/>
      <c r="K14" s="77"/>
      <c r="L14" s="77"/>
      <c r="M14" s="77"/>
      <c r="N14" s="75"/>
      <c r="O14" s="76"/>
      <c r="P14" s="76"/>
      <c r="Q14" s="76"/>
      <c r="R14" s="76"/>
      <c r="S14" s="75"/>
      <c r="T14" s="76"/>
      <c r="U14" s="76"/>
      <c r="V14" s="76"/>
      <c r="W14" s="76"/>
      <c r="X14" s="76"/>
      <c r="Y14" s="76"/>
      <c r="Z14" s="76"/>
      <c r="AA14" s="75"/>
      <c r="AB14" s="77"/>
      <c r="AC14" s="77"/>
      <c r="AD14" s="76"/>
      <c r="AE14" s="77"/>
      <c r="AF14" s="76"/>
      <c r="AG14" s="76"/>
      <c r="AH14" s="76"/>
      <c r="AI14" s="75"/>
      <c r="AJ14" s="76"/>
      <c r="AK14" s="76"/>
      <c r="AL14" s="76"/>
      <c r="AM14" s="76"/>
    </row>
    <row r="15" spans="1:39" ht="15" customHeight="1" x14ac:dyDescent="0.25">
      <c r="A15" s="31"/>
      <c r="B15" s="79" t="s">
        <v>9</v>
      </c>
      <c r="C15" s="80"/>
      <c r="D15" s="72"/>
      <c r="E15" s="73"/>
      <c r="F15" s="74"/>
      <c r="G15" s="75"/>
      <c r="H15" s="76"/>
      <c r="I15" s="77"/>
      <c r="J15" s="77"/>
      <c r="K15" s="77"/>
      <c r="L15" s="77"/>
      <c r="M15" s="77"/>
      <c r="N15" s="75"/>
      <c r="O15" s="76"/>
      <c r="P15" s="76"/>
      <c r="Q15" s="76"/>
      <c r="R15" s="76"/>
      <c r="S15" s="75"/>
      <c r="T15" s="76"/>
      <c r="U15" s="76"/>
      <c r="V15" s="76"/>
      <c r="W15" s="76"/>
      <c r="X15" s="76"/>
      <c r="Y15" s="76"/>
      <c r="Z15" s="76"/>
      <c r="AA15" s="75"/>
      <c r="AB15" s="77"/>
      <c r="AC15" s="77"/>
      <c r="AD15" s="76"/>
      <c r="AE15" s="77"/>
      <c r="AF15" s="76"/>
      <c r="AG15" s="76"/>
      <c r="AH15" s="76"/>
      <c r="AI15" s="75"/>
      <c r="AJ15" s="76"/>
      <c r="AK15" s="76"/>
      <c r="AL15" s="76"/>
      <c r="AM15" s="76"/>
    </row>
    <row r="16" spans="1:39" ht="15" customHeight="1" thickBot="1" x14ac:dyDescent="0.3">
      <c r="A16" s="31"/>
      <c r="B16" s="81" t="s">
        <v>10</v>
      </c>
      <c r="C16" s="82"/>
      <c r="D16" s="72"/>
      <c r="E16" s="273"/>
      <c r="F16" s="274"/>
      <c r="G16" s="75"/>
      <c r="H16" s="76"/>
      <c r="I16" s="77"/>
      <c r="J16" s="77"/>
      <c r="K16" s="77"/>
      <c r="L16" s="77"/>
      <c r="M16" s="77"/>
      <c r="N16" s="75"/>
      <c r="O16" s="76"/>
      <c r="P16" s="76"/>
      <c r="Q16" s="76"/>
      <c r="R16" s="76"/>
      <c r="S16" s="75"/>
      <c r="T16" s="83"/>
      <c r="U16" s="83"/>
      <c r="V16" s="83"/>
      <c r="W16" s="83"/>
      <c r="X16" s="76"/>
      <c r="Y16" s="76"/>
      <c r="Z16" s="76"/>
      <c r="AA16" s="75"/>
      <c r="AB16" s="77"/>
      <c r="AC16" s="77"/>
      <c r="AD16" s="76"/>
      <c r="AE16" s="77"/>
      <c r="AF16" s="76"/>
      <c r="AG16" s="83"/>
      <c r="AH16" s="76"/>
      <c r="AI16" s="75"/>
      <c r="AJ16" s="76"/>
      <c r="AK16" s="76"/>
      <c r="AL16" s="76"/>
      <c r="AM16" s="76"/>
    </row>
  </sheetData>
  <mergeCells count="20">
    <mergeCell ref="B11:C11"/>
    <mergeCell ref="E11:F11"/>
    <mergeCell ref="H11:M11"/>
    <mergeCell ref="D2:E2"/>
    <mergeCell ref="D3:E3"/>
    <mergeCell ref="D4:E4"/>
    <mergeCell ref="B5:C6"/>
    <mergeCell ref="D5:E5"/>
    <mergeCell ref="D6:E6"/>
    <mergeCell ref="AJ11:AM11"/>
    <mergeCell ref="E12:F12"/>
    <mergeCell ref="E13:F13"/>
    <mergeCell ref="D7:E7"/>
    <mergeCell ref="D8:E8"/>
    <mergeCell ref="D9:E9"/>
    <mergeCell ref="E14:F14"/>
    <mergeCell ref="E16:F16"/>
    <mergeCell ref="O11:R11"/>
    <mergeCell ref="T11:Z11"/>
    <mergeCell ref="AB11:AH11"/>
  </mergeCells>
  <dataValidations count="4">
    <dataValidation allowBlank="1" showErrorMessage="1" sqref="H11:M11" xr:uid="{D1A14FEA-C029-4ABD-83B4-2A64B5435603}"/>
    <dataValidation type="list" allowBlank="1" showInputMessage="1" showErrorMessage="1" sqref="C13:C16 N3:Q3 G3 AI3 S3:W3 K3 Z3:AC3" xr:uid="{601C09C2-C86F-4847-B45D-06791DC4620C}">
      <formula1>#REF!</formula1>
    </dataValidation>
    <dataValidation type="list" allowBlank="1" showInputMessage="1" showErrorMessage="1" sqref="F3 H3:J3" xr:uid="{71EAC3D5-92E1-410B-A263-4B2EDBF9B35D}">
      <formula1>$B$13:$B$16</formula1>
    </dataValidation>
    <dataValidation showDropDown="1" showInputMessage="1" showErrorMessage="1" sqref="V5 K5" xr:uid="{47742EB0-5C00-4713-BD0A-D986333D4030}"/>
  </dataValidations>
  <pageMargins left="0.7" right="0.7" top="0.75" bottom="0.75" header="0.3" footer="0.3"/>
  <pageSetup scale="3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8FD44-195C-4C39-BB50-14F6F588E401}">
  <sheetPr>
    <tabColor rgb="FFFF0000"/>
  </sheetPr>
  <dimension ref="A1:G60"/>
  <sheetViews>
    <sheetView workbookViewId="0"/>
  </sheetViews>
  <sheetFormatPr defaultColWidth="8.88671875" defaultRowHeight="14.4" x14ac:dyDescent="0.3"/>
  <cols>
    <col min="1" max="1" width="2.44140625" customWidth="1"/>
    <col min="2" max="2" width="3.5546875" customWidth="1"/>
    <col min="3" max="3" width="74" customWidth="1"/>
    <col min="4" max="4" width="73.88671875" customWidth="1"/>
    <col min="5" max="5" width="64.88671875" customWidth="1"/>
    <col min="6" max="6" width="45" customWidth="1"/>
    <col min="7" max="7" width="82.5546875" customWidth="1"/>
  </cols>
  <sheetData>
    <row r="1" spans="1:7" ht="56.25" customHeight="1" x14ac:dyDescent="0.3">
      <c r="A1" s="4"/>
      <c r="B1" s="4"/>
      <c r="C1" s="4"/>
      <c r="D1" s="5"/>
      <c r="E1" s="6"/>
      <c r="F1" s="7"/>
      <c r="G1" s="4"/>
    </row>
    <row r="2" spans="1:7" ht="8.25" customHeight="1" thickBot="1" x14ac:dyDescent="0.35">
      <c r="A2" s="4"/>
      <c r="B2" s="4"/>
      <c r="C2" s="4"/>
      <c r="D2" s="4"/>
      <c r="E2" s="8"/>
      <c r="F2" s="9"/>
      <c r="G2" s="4"/>
    </row>
    <row r="3" spans="1:7" ht="23.4" x14ac:dyDescent="0.3">
      <c r="A3" s="4"/>
      <c r="B3" s="332"/>
      <c r="C3" s="333"/>
      <c r="D3" s="333"/>
      <c r="E3" s="333"/>
      <c r="F3" s="334"/>
      <c r="G3" s="4"/>
    </row>
    <row r="4" spans="1:7" ht="18" x14ac:dyDescent="0.3">
      <c r="A4" s="4"/>
      <c r="B4" s="335" t="s">
        <v>2</v>
      </c>
      <c r="C4" s="336"/>
      <c r="D4" s="10" t="s">
        <v>3</v>
      </c>
      <c r="E4" s="10" t="s">
        <v>4</v>
      </c>
      <c r="F4" s="11" t="s">
        <v>5</v>
      </c>
      <c r="G4" s="4"/>
    </row>
    <row r="5" spans="1:7" ht="41.25" customHeight="1" x14ac:dyDescent="0.3">
      <c r="A5" s="4"/>
      <c r="B5" s="337"/>
      <c r="C5" s="338"/>
      <c r="D5" s="343"/>
      <c r="E5" s="343"/>
      <c r="F5" s="346"/>
      <c r="G5" s="4"/>
    </row>
    <row r="6" spans="1:7" ht="12" customHeight="1" x14ac:dyDescent="0.3">
      <c r="A6" s="4"/>
      <c r="B6" s="339"/>
      <c r="C6" s="340"/>
      <c r="D6" s="344"/>
      <c r="E6" s="344"/>
      <c r="F6" s="347"/>
      <c r="G6" s="4"/>
    </row>
    <row r="7" spans="1:7" ht="42" customHeight="1" x14ac:dyDescent="0.3">
      <c r="A7" s="4"/>
      <c r="B7" s="341"/>
      <c r="C7" s="342"/>
      <c r="D7" s="344"/>
      <c r="E7" s="345"/>
      <c r="F7" s="348"/>
      <c r="G7" s="4"/>
    </row>
    <row r="8" spans="1:7" x14ac:dyDescent="0.3">
      <c r="A8" s="4"/>
      <c r="B8" s="12">
        <v>1</v>
      </c>
      <c r="C8" s="349"/>
      <c r="D8" s="349"/>
      <c r="E8" s="349"/>
      <c r="F8" s="350"/>
      <c r="G8" s="4"/>
    </row>
    <row r="9" spans="1:7" ht="15" thickBot="1" x14ac:dyDescent="0.35">
      <c r="A9" s="4"/>
      <c r="B9" s="13">
        <v>2</v>
      </c>
      <c r="C9" s="351"/>
      <c r="D9" s="351"/>
      <c r="E9" s="351"/>
      <c r="F9" s="352"/>
      <c r="G9" s="4"/>
    </row>
    <row r="10" spans="1:7" ht="9" customHeight="1" x14ac:dyDescent="0.3">
      <c r="A10" s="4"/>
      <c r="B10" s="14"/>
      <c r="C10" s="15"/>
      <c r="D10" s="15"/>
      <c r="E10" s="15"/>
      <c r="F10" s="15"/>
      <c r="G10" s="4"/>
    </row>
    <row r="11" spans="1:7" ht="5.0999999999999996" customHeight="1" x14ac:dyDescent="0.3">
      <c r="A11" s="4"/>
      <c r="B11" s="16"/>
      <c r="C11" s="17"/>
      <c r="D11" s="17"/>
      <c r="E11" s="17"/>
      <c r="F11" s="17"/>
      <c r="G11" s="4"/>
    </row>
    <row r="12" spans="1:7" ht="9" customHeight="1" thickBot="1" x14ac:dyDescent="0.35">
      <c r="A12" s="4"/>
      <c r="B12" s="14"/>
      <c r="C12" s="18"/>
      <c r="D12" s="18"/>
      <c r="E12" s="18"/>
      <c r="F12" s="18"/>
      <c r="G12" s="4"/>
    </row>
    <row r="13" spans="1:7" ht="23.4" x14ac:dyDescent="0.3">
      <c r="A13" s="4"/>
      <c r="B13" s="332"/>
      <c r="C13" s="333"/>
      <c r="D13" s="333"/>
      <c r="E13" s="333"/>
      <c r="F13" s="334"/>
      <c r="G13" s="4"/>
    </row>
    <row r="14" spans="1:7" ht="18" x14ac:dyDescent="0.3">
      <c r="A14" s="4"/>
      <c r="B14" s="335" t="s">
        <v>2</v>
      </c>
      <c r="C14" s="336"/>
      <c r="D14" s="19" t="s">
        <v>3</v>
      </c>
      <c r="E14" s="19" t="s">
        <v>4</v>
      </c>
      <c r="F14" s="20" t="s">
        <v>5</v>
      </c>
      <c r="G14" s="4"/>
    </row>
    <row r="15" spans="1:7" ht="45.6" customHeight="1" x14ac:dyDescent="0.3">
      <c r="A15" s="4"/>
      <c r="B15" s="309"/>
      <c r="C15" s="310"/>
      <c r="D15" s="21"/>
      <c r="E15" s="21"/>
      <c r="F15" s="22"/>
      <c r="G15" s="4"/>
    </row>
    <row r="16" spans="1:7" x14ac:dyDescent="0.3">
      <c r="A16" s="4"/>
      <c r="B16" s="23">
        <v>1</v>
      </c>
      <c r="C16" s="317"/>
      <c r="D16" s="317"/>
      <c r="E16" s="317"/>
      <c r="F16" s="318"/>
      <c r="G16" s="4"/>
    </row>
    <row r="17" spans="1:7" x14ac:dyDescent="0.3">
      <c r="A17" s="4"/>
      <c r="B17" s="23">
        <v>2</v>
      </c>
      <c r="C17" s="317"/>
      <c r="D17" s="317"/>
      <c r="E17" s="317"/>
      <c r="F17" s="318"/>
      <c r="G17" s="4"/>
    </row>
    <row r="18" spans="1:7" x14ac:dyDescent="0.3">
      <c r="A18" s="4"/>
      <c r="B18" s="24">
        <v>3</v>
      </c>
      <c r="C18" s="319"/>
      <c r="D18" s="319"/>
      <c r="E18" s="319"/>
      <c r="F18" s="320"/>
      <c r="G18" s="4"/>
    </row>
    <row r="19" spans="1:7" x14ac:dyDescent="0.3">
      <c r="A19" s="4"/>
      <c r="B19" s="25">
        <v>4</v>
      </c>
      <c r="C19" s="321"/>
      <c r="D19" s="321"/>
      <c r="E19" s="321"/>
      <c r="F19" s="322"/>
      <c r="G19" s="4"/>
    </row>
    <row r="20" spans="1:7" x14ac:dyDescent="0.3">
      <c r="A20" s="4"/>
      <c r="B20" s="23"/>
      <c r="C20" s="323"/>
      <c r="D20" s="323"/>
      <c r="E20" s="323"/>
      <c r="F20" s="324"/>
      <c r="G20" s="4"/>
    </row>
    <row r="21" spans="1:7" s="28" customFormat="1" ht="15" thickBot="1" x14ac:dyDescent="0.35">
      <c r="A21" s="26"/>
      <c r="B21" s="27"/>
      <c r="C21" s="325"/>
      <c r="D21" s="326"/>
      <c r="E21" s="326"/>
      <c r="F21" s="327"/>
      <c r="G21" s="26"/>
    </row>
    <row r="22" spans="1:7" ht="9" customHeight="1" x14ac:dyDescent="0.3">
      <c r="A22" s="4"/>
      <c r="B22" s="14"/>
      <c r="C22" s="15"/>
      <c r="D22" s="15"/>
      <c r="E22" s="15"/>
      <c r="F22" s="15"/>
      <c r="G22" s="4"/>
    </row>
    <row r="23" spans="1:7" ht="5.0999999999999996" customHeight="1" x14ac:dyDescent="0.3">
      <c r="A23" s="4"/>
      <c r="B23" s="16"/>
      <c r="C23" s="17"/>
      <c r="D23" s="17"/>
      <c r="E23" s="17"/>
      <c r="F23" s="17"/>
      <c r="G23" s="4"/>
    </row>
    <row r="24" spans="1:7" ht="9" customHeight="1" thickBot="1" x14ac:dyDescent="0.35">
      <c r="A24" s="4"/>
      <c r="B24" s="14"/>
      <c r="C24" s="18"/>
      <c r="D24" s="18"/>
      <c r="E24" s="18"/>
      <c r="F24" s="18"/>
      <c r="G24" s="4"/>
    </row>
    <row r="25" spans="1:7" ht="23.4" x14ac:dyDescent="0.3">
      <c r="A25" s="4"/>
      <c r="B25" s="311"/>
      <c r="C25" s="312"/>
      <c r="D25" s="312"/>
      <c r="E25" s="312"/>
      <c r="F25" s="313"/>
      <c r="G25" s="4"/>
    </row>
    <row r="26" spans="1:7" ht="18" x14ac:dyDescent="0.3">
      <c r="A26" s="4"/>
      <c r="B26" s="314"/>
      <c r="C26" s="315"/>
      <c r="D26" s="29"/>
      <c r="E26" s="29"/>
      <c r="F26" s="30"/>
      <c r="G26" s="4"/>
    </row>
    <row r="27" spans="1:7" ht="47.25" customHeight="1" x14ac:dyDescent="0.3">
      <c r="A27" s="4"/>
      <c r="B27" s="328"/>
      <c r="C27" s="329"/>
      <c r="D27" s="21"/>
      <c r="E27" s="21"/>
      <c r="F27" s="22"/>
      <c r="G27" s="4"/>
    </row>
    <row r="28" spans="1:7" x14ac:dyDescent="0.3">
      <c r="A28" s="4"/>
      <c r="B28" s="24"/>
      <c r="C28" s="302"/>
      <c r="D28" s="302"/>
      <c r="E28" s="302"/>
      <c r="F28" s="303"/>
      <c r="G28" s="4"/>
    </row>
    <row r="29" spans="1:7" x14ac:dyDescent="0.3">
      <c r="A29" s="4"/>
      <c r="B29" s="24"/>
      <c r="C29" s="302"/>
      <c r="D29" s="302"/>
      <c r="E29" s="302"/>
      <c r="F29" s="303"/>
      <c r="G29" s="4"/>
    </row>
    <row r="30" spans="1:7" x14ac:dyDescent="0.3">
      <c r="A30" s="4"/>
      <c r="B30" s="24"/>
      <c r="C30" s="330"/>
      <c r="D30" s="330"/>
      <c r="E30" s="330"/>
      <c r="F30" s="331"/>
      <c r="G30" s="4"/>
    </row>
    <row r="31" spans="1:7" x14ac:dyDescent="0.3">
      <c r="A31" s="4"/>
      <c r="B31" s="24"/>
      <c r="C31" s="302"/>
      <c r="D31" s="302"/>
      <c r="E31" s="302"/>
      <c r="F31" s="303"/>
      <c r="G31" s="4"/>
    </row>
    <row r="32" spans="1:7" x14ac:dyDescent="0.3">
      <c r="A32" s="4"/>
      <c r="B32" s="24"/>
      <c r="C32" s="302"/>
      <c r="D32" s="302"/>
      <c r="E32" s="302"/>
      <c r="F32" s="303"/>
      <c r="G32" s="4"/>
    </row>
    <row r="33" spans="1:7" ht="15" thickBot="1" x14ac:dyDescent="0.35">
      <c r="A33" s="4"/>
      <c r="B33" s="13"/>
      <c r="C33" s="306"/>
      <c r="D33" s="306"/>
      <c r="E33" s="306"/>
      <c r="F33" s="307"/>
      <c r="G33" s="4"/>
    </row>
    <row r="34" spans="1:7" ht="9" customHeight="1" x14ac:dyDescent="0.3">
      <c r="A34" s="4"/>
      <c r="B34" s="4"/>
      <c r="C34" s="4"/>
      <c r="D34" s="4"/>
      <c r="E34" s="4"/>
      <c r="F34" s="4"/>
      <c r="G34" s="4"/>
    </row>
    <row r="35" spans="1:7" ht="5.0999999999999996" customHeight="1" x14ac:dyDescent="0.3">
      <c r="A35" s="4"/>
      <c r="B35" s="16"/>
      <c r="C35" s="17"/>
      <c r="D35" s="17"/>
      <c r="E35" s="17"/>
      <c r="F35" s="17"/>
      <c r="G35" s="4"/>
    </row>
    <row r="36" spans="1:7" ht="9" customHeight="1" thickBot="1" x14ac:dyDescent="0.35">
      <c r="A36" s="4"/>
      <c r="B36" s="14"/>
      <c r="C36" s="18"/>
      <c r="D36" s="18"/>
      <c r="E36" s="18"/>
      <c r="F36" s="18"/>
      <c r="G36" s="4"/>
    </row>
    <row r="37" spans="1:7" ht="23.4" x14ac:dyDescent="0.3">
      <c r="A37" s="4"/>
      <c r="B37" s="311"/>
      <c r="C37" s="312"/>
      <c r="D37" s="312"/>
      <c r="E37" s="312"/>
      <c r="F37" s="313"/>
      <c r="G37" s="4"/>
    </row>
    <row r="38" spans="1:7" ht="18" x14ac:dyDescent="0.3">
      <c r="A38" s="4"/>
      <c r="B38" s="314"/>
      <c r="C38" s="315"/>
      <c r="D38" s="29"/>
      <c r="E38" s="29"/>
      <c r="F38" s="30"/>
      <c r="G38" s="4"/>
    </row>
    <row r="39" spans="1:7" ht="45.6" customHeight="1" x14ac:dyDescent="0.3">
      <c r="A39" s="4"/>
      <c r="B39" s="309"/>
      <c r="C39" s="310"/>
      <c r="D39" s="21"/>
      <c r="E39" s="21"/>
      <c r="F39" s="22"/>
      <c r="G39" s="4"/>
    </row>
    <row r="40" spans="1:7" x14ac:dyDescent="0.3">
      <c r="A40" s="4"/>
      <c r="B40" s="24"/>
      <c r="C40" s="299"/>
      <c r="D40" s="300"/>
      <c r="E40" s="300"/>
      <c r="F40" s="301"/>
      <c r="G40" s="4"/>
    </row>
    <row r="41" spans="1:7" x14ac:dyDescent="0.3">
      <c r="A41" s="4"/>
      <c r="B41" s="24"/>
      <c r="C41" s="299"/>
      <c r="D41" s="300"/>
      <c r="E41" s="300"/>
      <c r="F41" s="301"/>
      <c r="G41" s="4"/>
    </row>
    <row r="42" spans="1:7" x14ac:dyDescent="0.3">
      <c r="A42" s="4"/>
      <c r="B42" s="24"/>
      <c r="C42" s="299"/>
      <c r="D42" s="300"/>
      <c r="E42" s="300"/>
      <c r="F42" s="301"/>
      <c r="G42" s="4"/>
    </row>
    <row r="43" spans="1:7" ht="15" thickBot="1" x14ac:dyDescent="0.35">
      <c r="A43" s="4"/>
      <c r="B43" s="316"/>
      <c r="C43" s="306"/>
      <c r="D43" s="306"/>
      <c r="E43" s="306"/>
      <c r="F43" s="307"/>
      <c r="G43" s="4"/>
    </row>
    <row r="44" spans="1:7" ht="9" customHeight="1" x14ac:dyDescent="0.3">
      <c r="A44" s="4"/>
      <c r="B44" s="4"/>
      <c r="C44" s="4"/>
      <c r="D44" s="4"/>
      <c r="E44" s="4"/>
      <c r="F44" s="4"/>
      <c r="G44" s="4"/>
    </row>
    <row r="45" spans="1:7" ht="5.0999999999999996" customHeight="1" x14ac:dyDescent="0.3">
      <c r="A45" s="4"/>
      <c r="B45" s="16"/>
      <c r="C45" s="17"/>
      <c r="D45" s="17"/>
      <c r="E45" s="17"/>
      <c r="F45" s="17"/>
      <c r="G45" s="4"/>
    </row>
    <row r="46" spans="1:7" ht="9" customHeight="1" thickBot="1" x14ac:dyDescent="0.35">
      <c r="A46" s="4"/>
      <c r="B46" s="14"/>
      <c r="C46" s="18"/>
      <c r="D46" s="18"/>
      <c r="E46" s="18"/>
      <c r="F46" s="18"/>
      <c r="G46" s="4"/>
    </row>
    <row r="47" spans="1:7" ht="23.4" x14ac:dyDescent="0.3">
      <c r="A47" s="4"/>
      <c r="B47" s="311"/>
      <c r="C47" s="312"/>
      <c r="D47" s="312"/>
      <c r="E47" s="312"/>
      <c r="F47" s="313"/>
      <c r="G47" s="4"/>
    </row>
    <row r="48" spans="1:7" ht="18" x14ac:dyDescent="0.3">
      <c r="A48" s="4"/>
      <c r="B48" s="314"/>
      <c r="C48" s="315"/>
      <c r="D48" s="29"/>
      <c r="E48" s="29"/>
      <c r="F48" s="30"/>
      <c r="G48" s="4"/>
    </row>
    <row r="49" spans="1:7" ht="160.19999999999999" customHeight="1" x14ac:dyDescent="0.3">
      <c r="A49" s="4"/>
      <c r="B49" s="309"/>
      <c r="C49" s="310"/>
      <c r="D49" s="21"/>
      <c r="E49" s="21"/>
      <c r="F49" s="22"/>
      <c r="G49" s="4"/>
    </row>
    <row r="50" spans="1:7" x14ac:dyDescent="0.3">
      <c r="A50" s="4"/>
      <c r="B50" s="24"/>
      <c r="C50" s="299"/>
      <c r="D50" s="300"/>
      <c r="E50" s="300"/>
      <c r="F50" s="301"/>
      <c r="G50" s="4"/>
    </row>
    <row r="51" spans="1:7" x14ac:dyDescent="0.3">
      <c r="A51" s="4"/>
      <c r="B51" s="24"/>
      <c r="C51" s="302"/>
      <c r="D51" s="302"/>
      <c r="E51" s="302"/>
      <c r="F51" s="303"/>
      <c r="G51" s="4"/>
    </row>
    <row r="52" spans="1:7" x14ac:dyDescent="0.3">
      <c r="A52" s="4"/>
      <c r="B52" s="304"/>
      <c r="C52" s="300"/>
      <c r="D52" s="300"/>
      <c r="E52" s="300"/>
      <c r="F52" s="301"/>
      <c r="G52" s="4"/>
    </row>
    <row r="53" spans="1:7" ht="15" thickBot="1" x14ac:dyDescent="0.35">
      <c r="A53" s="4"/>
      <c r="B53" s="305"/>
      <c r="C53" s="306"/>
      <c r="D53" s="306"/>
      <c r="E53" s="306"/>
      <c r="F53" s="307"/>
      <c r="G53" s="4"/>
    </row>
    <row r="54" spans="1:7" ht="19.2" customHeight="1" x14ac:dyDescent="0.3">
      <c r="A54" s="4"/>
      <c r="B54" s="4"/>
      <c r="C54" s="4"/>
      <c r="D54" s="4"/>
      <c r="E54" s="4"/>
      <c r="F54" s="4"/>
      <c r="G54" s="4"/>
    </row>
    <row r="55" spans="1:7" ht="5.0999999999999996" customHeight="1" x14ac:dyDescent="0.3">
      <c r="A55" s="4"/>
      <c r="B55" s="16"/>
      <c r="C55" s="17"/>
      <c r="D55" s="17"/>
      <c r="E55" s="17"/>
      <c r="F55" s="17"/>
      <c r="G55" s="4"/>
    </row>
    <row r="56" spans="1:7" ht="5.0999999999999996" customHeight="1" x14ac:dyDescent="0.3">
      <c r="A56" s="4"/>
      <c r="B56" s="14"/>
      <c r="C56" s="15"/>
      <c r="D56" s="15"/>
      <c r="E56" s="15"/>
      <c r="F56" s="15"/>
      <c r="G56" s="4"/>
    </row>
    <row r="57" spans="1:7" ht="5.0999999999999996" customHeight="1" x14ac:dyDescent="0.3">
      <c r="A57" s="4"/>
      <c r="B57" s="14"/>
      <c r="C57" s="15"/>
      <c r="D57" s="15"/>
      <c r="E57" s="15"/>
      <c r="F57" s="15"/>
      <c r="G57" s="4"/>
    </row>
    <row r="58" spans="1:7" ht="15" customHeight="1" x14ac:dyDescent="0.3">
      <c r="A58" s="4"/>
      <c r="B58" s="4"/>
      <c r="C58" s="308"/>
      <c r="D58" s="308"/>
      <c r="E58" s="308"/>
      <c r="F58" s="308"/>
      <c r="G58" s="4"/>
    </row>
    <row r="59" spans="1:7" x14ac:dyDescent="0.3">
      <c r="A59" s="4"/>
      <c r="B59" s="4"/>
      <c r="C59" s="308"/>
      <c r="D59" s="308"/>
      <c r="E59" s="308"/>
      <c r="F59" s="308"/>
      <c r="G59" s="4"/>
    </row>
    <row r="60" spans="1:7" ht="33.75" customHeight="1" x14ac:dyDescent="0.3">
      <c r="A60" s="4"/>
      <c r="B60" s="4"/>
      <c r="C60" s="4"/>
      <c r="D60" s="4"/>
      <c r="E60" s="4"/>
      <c r="F60" s="4"/>
      <c r="G60" s="4"/>
    </row>
  </sheetData>
  <mergeCells count="41">
    <mergeCell ref="C16:F16"/>
    <mergeCell ref="B3:F3"/>
    <mergeCell ref="B4:C4"/>
    <mergeCell ref="B5:C7"/>
    <mergeCell ref="D5:D7"/>
    <mergeCell ref="E5:E7"/>
    <mergeCell ref="F5:F7"/>
    <mergeCell ref="C8:F8"/>
    <mergeCell ref="C9:F9"/>
    <mergeCell ref="B13:F13"/>
    <mergeCell ref="B14:C14"/>
    <mergeCell ref="B15:C15"/>
    <mergeCell ref="C31:F31"/>
    <mergeCell ref="C17:F17"/>
    <mergeCell ref="C18:F18"/>
    <mergeCell ref="C19:F19"/>
    <mergeCell ref="C20:F20"/>
    <mergeCell ref="C21:F21"/>
    <mergeCell ref="B25:F25"/>
    <mergeCell ref="B26:C26"/>
    <mergeCell ref="B27:C27"/>
    <mergeCell ref="C28:F28"/>
    <mergeCell ref="C29:F29"/>
    <mergeCell ref="C30:F30"/>
    <mergeCell ref="B49:C49"/>
    <mergeCell ref="C32:F32"/>
    <mergeCell ref="C33:F33"/>
    <mergeCell ref="B37:F37"/>
    <mergeCell ref="B38:C38"/>
    <mergeCell ref="B39:C39"/>
    <mergeCell ref="C40:F40"/>
    <mergeCell ref="C41:F41"/>
    <mergeCell ref="C42:F42"/>
    <mergeCell ref="B43:F43"/>
    <mergeCell ref="B47:F47"/>
    <mergeCell ref="B48:C48"/>
    <mergeCell ref="C50:F50"/>
    <mergeCell ref="C51:F51"/>
    <mergeCell ref="B52:F52"/>
    <mergeCell ref="B53:F53"/>
    <mergeCell ref="C58:F5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43442-B47E-45E5-A8C2-88164E2769AD}">
  <sheetPr>
    <tabColor rgb="FFFF0000"/>
  </sheetPr>
  <dimension ref="A1:AP67"/>
  <sheetViews>
    <sheetView workbookViewId="0">
      <selection activeCell="B24" sqref="B24:C24"/>
    </sheetView>
  </sheetViews>
  <sheetFormatPr defaultColWidth="9.109375" defaultRowHeight="13.8" x14ac:dyDescent="0.25"/>
  <cols>
    <col min="1" max="1" width="1.109375" style="38" customWidth="1"/>
    <col min="2" max="2" width="21.21875" style="38" customWidth="1"/>
    <col min="3" max="3" width="19.21875" style="38" customWidth="1"/>
    <col min="4" max="4" width="1.21875" style="38" customWidth="1"/>
    <col min="5" max="5" width="24.77734375" style="38" customWidth="1"/>
    <col min="6" max="6" width="20.5546875" style="38" customWidth="1"/>
    <col min="7" max="7" width="29.77734375" style="38" bestFit="1" customWidth="1"/>
    <col min="8" max="8" width="19.5546875" style="38" bestFit="1" customWidth="1"/>
    <col min="9" max="9" width="22.109375" style="38" bestFit="1" customWidth="1"/>
    <col min="10" max="10" width="22.109375" style="38" customWidth="1"/>
    <col min="11" max="11" width="23.109375" style="38" bestFit="1" customWidth="1"/>
    <col min="12" max="12" width="24.5546875" style="38" customWidth="1"/>
    <col min="13" max="13" width="1.109375" style="38" customWidth="1"/>
    <col min="14" max="14" width="27.109375" style="38" bestFit="1" customWidth="1"/>
    <col min="15" max="15" width="22.44140625" style="38" bestFit="1" customWidth="1"/>
    <col min="16" max="16" width="10.88671875" style="38" bestFit="1" customWidth="1"/>
    <col min="17" max="17" width="25.5546875" style="38" customWidth="1"/>
    <col min="18" max="18" width="19.44140625" style="38" bestFit="1" customWidth="1"/>
    <col min="19" max="19" width="22.88671875" style="38" bestFit="1" customWidth="1"/>
    <col min="20" max="20" width="18.77734375" style="38" customWidth="1"/>
    <col min="21" max="21" width="1.109375" style="38" customWidth="1"/>
    <col min="22" max="22" width="18.44140625" style="38" customWidth="1"/>
    <col min="23" max="23" width="21.5546875" style="38" customWidth="1"/>
    <col min="24" max="24" width="29" style="38" bestFit="1" customWidth="1"/>
    <col min="25" max="25" width="28.5546875" style="38" bestFit="1" customWidth="1"/>
    <col min="26" max="26" width="31.5546875" style="38" customWidth="1"/>
    <col min="27" max="27" width="21.44140625" style="38" bestFit="1" customWidth="1"/>
    <col min="28" max="28" width="12.88671875" style="38" customWidth="1"/>
    <col min="29" max="29" width="1.109375" style="38" customWidth="1"/>
    <col min="30" max="30" width="17.5546875" style="38" customWidth="1"/>
    <col min="31" max="31" width="22.44140625" style="38" customWidth="1"/>
    <col min="32" max="32" width="12.21875" style="38" bestFit="1" customWidth="1"/>
    <col min="33" max="33" width="20.88671875" style="38" customWidth="1"/>
    <col min="34" max="34" width="30" style="38" customWidth="1"/>
    <col min="35" max="35" width="26.88671875" style="38" bestFit="1" customWidth="1"/>
    <col min="36" max="36" width="13.5546875" style="38" customWidth="1"/>
    <col min="37" max="37" width="1.21875" style="84" customWidth="1"/>
    <col min="38" max="40" width="13.5546875" style="38" customWidth="1"/>
    <col min="41" max="41" width="13.77734375" style="38" customWidth="1"/>
    <col min="42" max="42" width="1.21875" style="38" customWidth="1"/>
    <col min="43" max="16384" width="9.109375" style="38"/>
  </cols>
  <sheetData>
    <row r="1" spans="1:42" ht="6" customHeight="1" x14ac:dyDescent="0.25">
      <c r="A1" s="31"/>
      <c r="B1" s="32"/>
      <c r="C1" s="32"/>
      <c r="D1" s="32"/>
      <c r="E1" s="32"/>
      <c r="F1" s="32"/>
      <c r="G1" s="34"/>
      <c r="H1" s="34"/>
      <c r="I1" s="34"/>
      <c r="J1" s="34"/>
      <c r="K1" s="34"/>
      <c r="L1" s="33"/>
      <c r="M1" s="33"/>
      <c r="N1" s="35"/>
      <c r="O1" s="35"/>
      <c r="P1" s="32"/>
      <c r="Q1" s="35"/>
      <c r="R1" s="35"/>
      <c r="S1" s="35"/>
      <c r="T1" s="35"/>
      <c r="U1" s="35"/>
      <c r="V1" s="32"/>
      <c r="W1" s="32"/>
      <c r="X1" s="32"/>
      <c r="Y1" s="32"/>
      <c r="Z1" s="32"/>
      <c r="AA1" s="32"/>
      <c r="AB1" s="32"/>
      <c r="AC1" s="32"/>
      <c r="AD1" s="36"/>
      <c r="AE1" s="36"/>
      <c r="AF1" s="32"/>
      <c r="AG1" s="36"/>
      <c r="AH1" s="32"/>
      <c r="AI1" s="32"/>
      <c r="AJ1" s="32"/>
      <c r="AK1" s="37"/>
      <c r="AL1" s="32"/>
      <c r="AM1" s="32"/>
      <c r="AN1" s="32"/>
      <c r="AO1" s="34"/>
    </row>
    <row r="2" spans="1:42" ht="75" customHeight="1" x14ac:dyDescent="0.25">
      <c r="A2" s="31"/>
      <c r="B2" s="39"/>
      <c r="C2" s="39"/>
      <c r="D2" s="295" t="s">
        <v>6</v>
      </c>
      <c r="E2" s="295"/>
      <c r="F2" s="40" t="s">
        <v>54</v>
      </c>
      <c r="G2" s="42" t="s">
        <v>55</v>
      </c>
      <c r="H2" s="43" t="s">
        <v>56</v>
      </c>
      <c r="I2" s="44" t="s">
        <v>57</v>
      </c>
      <c r="J2" s="85" t="s">
        <v>58</v>
      </c>
      <c r="K2" s="86" t="s">
        <v>59</v>
      </c>
      <c r="L2" s="87" t="s">
        <v>60</v>
      </c>
      <c r="M2" s="88"/>
      <c r="N2" s="89" t="s">
        <v>61</v>
      </c>
      <c r="O2" s="90" t="s">
        <v>62</v>
      </c>
      <c r="Q2" s="91"/>
      <c r="R2" s="91"/>
      <c r="S2" s="91"/>
      <c r="U2" s="92"/>
      <c r="W2" s="41"/>
      <c r="X2" s="41"/>
      <c r="Y2" s="41"/>
      <c r="AB2" s="41"/>
      <c r="AC2" s="41"/>
      <c r="AD2" s="41"/>
      <c r="AE2" s="41"/>
      <c r="AG2" s="41"/>
      <c r="AH2" s="41"/>
      <c r="AI2" s="41"/>
      <c r="AJ2" s="41"/>
      <c r="AK2" s="41"/>
      <c r="AM2" s="45"/>
      <c r="AN2" s="45"/>
      <c r="AO2" s="45"/>
    </row>
    <row r="3" spans="1:42" ht="40.799999999999997" x14ac:dyDescent="0.25">
      <c r="A3" s="31"/>
      <c r="B3" s="39"/>
      <c r="C3" s="39"/>
      <c r="D3" s="295"/>
      <c r="E3" s="295"/>
      <c r="F3" s="40"/>
      <c r="G3" s="373" t="s">
        <v>63</v>
      </c>
      <c r="H3" s="374"/>
      <c r="I3" s="374"/>
      <c r="J3" s="374"/>
      <c r="K3" s="374"/>
      <c r="L3" s="374"/>
      <c r="M3" s="374"/>
      <c r="N3" s="374"/>
      <c r="O3" s="93" t="s">
        <v>64</v>
      </c>
      <c r="Q3" s="94"/>
      <c r="R3" s="94"/>
      <c r="S3" s="94"/>
      <c r="U3" s="92"/>
      <c r="W3" s="95"/>
      <c r="X3" s="95"/>
      <c r="Y3" s="95"/>
      <c r="AB3" s="95"/>
      <c r="AC3" s="95"/>
      <c r="AD3" s="95"/>
      <c r="AE3" s="95"/>
      <c r="AG3" s="95"/>
      <c r="AH3" s="95"/>
      <c r="AI3" s="95"/>
      <c r="AJ3" s="95"/>
      <c r="AK3" s="95"/>
      <c r="AM3" s="94"/>
      <c r="AN3" s="94"/>
      <c r="AO3" s="94"/>
    </row>
    <row r="4" spans="1:42" ht="45" customHeight="1" x14ac:dyDescent="0.25">
      <c r="A4" s="31"/>
      <c r="B4" s="39"/>
      <c r="C4" s="39"/>
      <c r="D4" s="296" t="s">
        <v>11</v>
      </c>
      <c r="E4" s="296"/>
      <c r="F4" s="46" t="s">
        <v>65</v>
      </c>
      <c r="G4" s="96" t="s">
        <v>66</v>
      </c>
      <c r="H4" s="97" t="s">
        <v>67</v>
      </c>
      <c r="I4" s="98" t="s">
        <v>68</v>
      </c>
      <c r="J4" s="99" t="s">
        <v>69</v>
      </c>
      <c r="K4" s="100" t="s">
        <v>70</v>
      </c>
      <c r="L4" s="101" t="s">
        <v>71</v>
      </c>
      <c r="M4" s="102"/>
      <c r="N4" s="103" t="s">
        <v>72</v>
      </c>
      <c r="O4" s="104" t="s">
        <v>73</v>
      </c>
      <c r="Q4" s="49"/>
      <c r="R4" s="49"/>
      <c r="S4" s="49"/>
      <c r="U4" s="92"/>
      <c r="W4" s="47"/>
      <c r="X4" s="47"/>
      <c r="AB4" s="47"/>
      <c r="AC4" s="47"/>
      <c r="AD4" s="47"/>
      <c r="AE4" s="47"/>
      <c r="AG4" s="47"/>
      <c r="AH4" s="47"/>
      <c r="AI4" s="47"/>
      <c r="AJ4" s="47"/>
      <c r="AK4" s="48"/>
      <c r="AM4" s="49"/>
      <c r="AN4" s="49"/>
      <c r="AO4" s="49"/>
    </row>
    <row r="5" spans="1:42" ht="18" customHeight="1" x14ac:dyDescent="0.25">
      <c r="A5" s="31"/>
      <c r="B5" s="39"/>
      <c r="C5" s="39"/>
      <c r="D5" s="285" t="s">
        <v>12</v>
      </c>
      <c r="E5" s="285"/>
      <c r="F5" s="50"/>
      <c r="G5" s="52"/>
      <c r="H5" s="53"/>
      <c r="I5" s="54"/>
      <c r="J5" s="105"/>
      <c r="K5" s="106"/>
      <c r="L5" s="105"/>
      <c r="M5" s="107"/>
      <c r="N5" s="105"/>
      <c r="O5" s="108"/>
      <c r="Q5" s="109"/>
      <c r="R5" s="109"/>
      <c r="S5" s="109"/>
      <c r="U5" s="92"/>
      <c r="W5" s="51"/>
      <c r="X5" s="51"/>
      <c r="AB5" s="51"/>
      <c r="AC5" s="51"/>
      <c r="AD5" s="51"/>
      <c r="AE5" s="51"/>
      <c r="AG5" s="51"/>
      <c r="AH5" s="51"/>
      <c r="AI5" s="51"/>
      <c r="AJ5" s="51"/>
      <c r="AK5" s="55"/>
      <c r="AM5" s="56"/>
      <c r="AN5" s="56"/>
      <c r="AO5" s="56"/>
    </row>
    <row r="6" spans="1:42" ht="32.25" customHeight="1" x14ac:dyDescent="0.25">
      <c r="A6" s="57"/>
      <c r="B6" s="297" t="s">
        <v>13</v>
      </c>
      <c r="C6" s="298"/>
      <c r="D6" s="285" t="s">
        <v>14</v>
      </c>
      <c r="E6" s="285"/>
      <c r="F6" s="50"/>
      <c r="G6" s="52"/>
      <c r="H6" s="53"/>
      <c r="I6" s="54"/>
      <c r="J6" s="105"/>
      <c r="K6" s="106"/>
      <c r="L6" s="105"/>
      <c r="M6" s="107"/>
      <c r="N6" s="105"/>
      <c r="O6" s="108"/>
      <c r="Q6" s="109"/>
      <c r="R6" s="109"/>
      <c r="S6" s="109"/>
      <c r="U6" s="92"/>
      <c r="W6" s="51"/>
      <c r="X6" s="51"/>
      <c r="AB6" s="51"/>
      <c r="AC6" s="51"/>
      <c r="AD6" s="51"/>
      <c r="AE6" s="51"/>
      <c r="AG6" s="51"/>
      <c r="AH6" s="51"/>
      <c r="AI6" s="51"/>
      <c r="AJ6" s="51"/>
      <c r="AK6" s="55"/>
      <c r="AM6" s="56"/>
      <c r="AN6" s="56"/>
      <c r="AO6" s="56"/>
    </row>
    <row r="7" spans="1:42" ht="33" customHeight="1" x14ac:dyDescent="0.25">
      <c r="A7" s="31"/>
      <c r="B7" s="297"/>
      <c r="C7" s="298"/>
      <c r="D7" s="285" t="s">
        <v>15</v>
      </c>
      <c r="E7" s="285"/>
      <c r="F7" s="50"/>
      <c r="G7" s="52"/>
      <c r="H7" s="53"/>
      <c r="I7" s="54"/>
      <c r="J7" s="105"/>
      <c r="K7" s="106"/>
      <c r="L7" s="105"/>
      <c r="M7" s="107"/>
      <c r="N7" s="105"/>
      <c r="O7" s="108"/>
      <c r="Q7" s="109"/>
      <c r="R7" s="109"/>
      <c r="S7" s="109"/>
      <c r="U7" s="92"/>
      <c r="W7" s="51"/>
      <c r="X7" s="51"/>
      <c r="AB7" s="51"/>
      <c r="AC7" s="51"/>
      <c r="AD7" s="51"/>
      <c r="AE7" s="51"/>
      <c r="AG7" s="51"/>
      <c r="AH7" s="51"/>
      <c r="AI7" s="51"/>
      <c r="AJ7" s="51"/>
      <c r="AK7" s="55"/>
      <c r="AM7" s="56"/>
      <c r="AN7" s="56"/>
      <c r="AO7" s="56"/>
    </row>
    <row r="8" spans="1:42" ht="30" customHeight="1" x14ac:dyDescent="0.25">
      <c r="A8" s="31"/>
      <c r="B8" s="39"/>
      <c r="C8" s="39"/>
      <c r="D8" s="285" t="s">
        <v>16</v>
      </c>
      <c r="E8" s="285"/>
      <c r="F8" s="50"/>
      <c r="G8" s="52"/>
      <c r="H8" s="53"/>
      <c r="I8" s="54"/>
      <c r="J8" s="105"/>
      <c r="K8" s="106"/>
      <c r="L8" s="105"/>
      <c r="M8" s="107"/>
      <c r="N8" s="105"/>
      <c r="O8" s="108"/>
      <c r="Q8" s="109"/>
      <c r="R8" s="109"/>
      <c r="S8" s="109"/>
      <c r="U8" s="92"/>
      <c r="W8" s="51"/>
      <c r="X8" s="51"/>
      <c r="AB8" s="51"/>
      <c r="AC8" s="51"/>
      <c r="AD8" s="51"/>
      <c r="AE8" s="51"/>
      <c r="AG8" s="51"/>
      <c r="AH8" s="51"/>
      <c r="AI8" s="51"/>
      <c r="AJ8" s="51"/>
      <c r="AK8" s="55"/>
      <c r="AM8" s="56"/>
      <c r="AN8" s="56"/>
      <c r="AO8" s="56"/>
      <c r="AP8" s="58"/>
    </row>
    <row r="9" spans="1:42" ht="38.25" customHeight="1" x14ac:dyDescent="0.25">
      <c r="A9" s="31"/>
      <c r="B9" s="39"/>
      <c r="C9" s="39"/>
      <c r="D9" s="286" t="s">
        <v>17</v>
      </c>
      <c r="E9" s="287"/>
      <c r="F9" s="50"/>
      <c r="G9" s="52"/>
      <c r="H9" s="53"/>
      <c r="I9" s="54"/>
      <c r="J9" s="105"/>
      <c r="K9" s="110"/>
      <c r="L9" s="105"/>
      <c r="M9" s="111"/>
      <c r="N9" s="105"/>
      <c r="O9" s="108"/>
      <c r="Q9" s="109"/>
      <c r="R9" s="109"/>
      <c r="S9" s="109"/>
      <c r="U9" s="92"/>
      <c r="W9" s="51"/>
      <c r="X9" s="51"/>
      <c r="AB9" s="51"/>
      <c r="AC9" s="51"/>
      <c r="AD9" s="51"/>
      <c r="AE9" s="51"/>
      <c r="AG9" s="51"/>
      <c r="AH9" s="51"/>
      <c r="AI9" s="51"/>
      <c r="AJ9" s="51"/>
      <c r="AK9" s="55"/>
      <c r="AM9" s="56"/>
      <c r="AN9" s="56"/>
      <c r="AO9" s="56"/>
      <c r="AP9" s="58"/>
    </row>
    <row r="10" spans="1:42" ht="33" customHeight="1" x14ac:dyDescent="0.25">
      <c r="A10" s="31"/>
      <c r="B10" s="39"/>
      <c r="C10" s="39"/>
      <c r="D10" s="285" t="s">
        <v>18</v>
      </c>
      <c r="E10" s="285"/>
      <c r="F10" s="50"/>
      <c r="G10" s="52"/>
      <c r="H10" s="53"/>
      <c r="I10" s="54"/>
      <c r="J10" s="105"/>
      <c r="K10" s="110"/>
      <c r="L10" s="105"/>
      <c r="M10" s="111"/>
      <c r="N10" s="112"/>
      <c r="O10" s="113"/>
      <c r="Q10" s="109"/>
      <c r="R10" s="109"/>
      <c r="S10" s="109"/>
      <c r="U10" s="92"/>
      <c r="W10" s="51"/>
      <c r="X10" s="51"/>
      <c r="AB10" s="51"/>
      <c r="AC10" s="51"/>
      <c r="AD10" s="51"/>
      <c r="AE10" s="51"/>
      <c r="AG10" s="51"/>
      <c r="AH10" s="51"/>
      <c r="AI10" s="51"/>
      <c r="AJ10" s="51"/>
      <c r="AK10" s="55"/>
      <c r="AM10" s="56"/>
      <c r="AN10" s="56"/>
      <c r="AO10" s="56"/>
      <c r="AP10" s="58"/>
    </row>
    <row r="11" spans="1:42" ht="3.75" customHeight="1" thickBot="1" x14ac:dyDescent="0.3">
      <c r="A11" s="31"/>
      <c r="B11" s="32"/>
      <c r="C11" s="32"/>
      <c r="D11" s="32"/>
      <c r="E11" s="32"/>
      <c r="F11" s="32"/>
      <c r="G11" s="32"/>
      <c r="H11" s="32"/>
      <c r="I11" s="32"/>
      <c r="J11" s="32"/>
      <c r="K11" s="32"/>
      <c r="L11" s="32"/>
      <c r="M11" s="32"/>
      <c r="N11" s="32"/>
      <c r="O11" s="32"/>
      <c r="P11" s="59"/>
      <c r="Q11" s="32"/>
      <c r="R11" s="32"/>
      <c r="S11" s="32"/>
      <c r="T11" s="32"/>
      <c r="U11" s="59"/>
      <c r="V11" s="59"/>
      <c r="W11" s="59"/>
      <c r="X11" s="59"/>
      <c r="Y11" s="59"/>
      <c r="Z11" s="59"/>
      <c r="AA11" s="59"/>
      <c r="AB11" s="59"/>
      <c r="AC11" s="59"/>
      <c r="AD11" s="32"/>
      <c r="AE11" s="32"/>
      <c r="AF11" s="59"/>
      <c r="AG11" s="32"/>
      <c r="AH11" s="32"/>
      <c r="AI11" s="59"/>
      <c r="AJ11" s="32"/>
      <c r="AK11" s="60"/>
      <c r="AL11" s="114"/>
      <c r="AM11" s="114"/>
      <c r="AN11" s="114"/>
      <c r="AO11" s="114"/>
      <c r="AP11" s="31"/>
    </row>
    <row r="12" spans="1:42" ht="30" customHeight="1" x14ac:dyDescent="0.25">
      <c r="A12" s="31" t="s">
        <v>119</v>
      </c>
      <c r="B12" s="288" t="s">
        <v>19</v>
      </c>
      <c r="C12" s="289"/>
      <c r="D12" s="61"/>
      <c r="E12" s="290" t="s">
        <v>19</v>
      </c>
      <c r="F12" s="291"/>
      <c r="G12" s="292" t="s">
        <v>20</v>
      </c>
      <c r="H12" s="293"/>
      <c r="I12" s="293"/>
      <c r="J12" s="293"/>
      <c r="K12" s="293"/>
      <c r="L12" s="294"/>
      <c r="M12" s="62"/>
      <c r="N12" s="275" t="s">
        <v>21</v>
      </c>
      <c r="O12" s="276"/>
      <c r="P12" s="276"/>
      <c r="Q12" s="276"/>
      <c r="R12" s="276"/>
      <c r="S12" s="276"/>
      <c r="T12" s="361"/>
      <c r="U12" s="115"/>
      <c r="V12" s="277" t="s">
        <v>22</v>
      </c>
      <c r="W12" s="277"/>
      <c r="X12" s="277"/>
      <c r="Y12" s="277"/>
      <c r="Z12" s="277"/>
      <c r="AA12" s="277"/>
      <c r="AB12" s="362"/>
      <c r="AC12" s="116"/>
      <c r="AD12" s="354" t="s">
        <v>23</v>
      </c>
      <c r="AE12" s="355"/>
      <c r="AF12" s="355"/>
      <c r="AG12" s="355"/>
      <c r="AH12" s="355"/>
      <c r="AI12" s="355"/>
      <c r="AJ12" s="356"/>
      <c r="AK12" s="117"/>
      <c r="AL12" s="354" t="s">
        <v>24</v>
      </c>
      <c r="AM12" s="355"/>
      <c r="AN12" s="355"/>
      <c r="AO12" s="356"/>
      <c r="AP12" s="118"/>
    </row>
    <row r="13" spans="1:42" ht="64.5" customHeight="1" x14ac:dyDescent="0.25">
      <c r="A13" s="31"/>
      <c r="B13" s="63" t="s">
        <v>74</v>
      </c>
      <c r="C13" s="64" t="s">
        <v>26</v>
      </c>
      <c r="D13" s="65"/>
      <c r="E13" s="283" t="s">
        <v>27</v>
      </c>
      <c r="F13" s="284"/>
      <c r="G13" s="67" t="s">
        <v>28</v>
      </c>
      <c r="H13" s="68" t="s">
        <v>29</v>
      </c>
      <c r="I13" s="68" t="s">
        <v>30</v>
      </c>
      <c r="J13" s="68" t="s">
        <v>31</v>
      </c>
      <c r="K13" s="68" t="s">
        <v>32</v>
      </c>
      <c r="L13" s="68" t="s">
        <v>33</v>
      </c>
      <c r="M13" s="66"/>
      <c r="N13" s="119" t="s">
        <v>75</v>
      </c>
      <c r="O13" s="119" t="s">
        <v>76</v>
      </c>
      <c r="P13" s="67" t="s">
        <v>77</v>
      </c>
      <c r="Q13" s="67" t="s">
        <v>34</v>
      </c>
      <c r="R13" s="67" t="s">
        <v>35</v>
      </c>
      <c r="S13" s="67" t="s">
        <v>36</v>
      </c>
      <c r="T13" s="67" t="s">
        <v>33</v>
      </c>
      <c r="U13" s="120"/>
      <c r="V13" s="68" t="s">
        <v>37</v>
      </c>
      <c r="W13" s="68" t="s">
        <v>38</v>
      </c>
      <c r="X13" s="68" t="s">
        <v>39</v>
      </c>
      <c r="Y13" s="68" t="s">
        <v>40</v>
      </c>
      <c r="Z13" s="67" t="s">
        <v>41</v>
      </c>
      <c r="AA13" s="67" t="s">
        <v>42</v>
      </c>
      <c r="AB13" s="67" t="s">
        <v>33</v>
      </c>
      <c r="AC13" s="120"/>
      <c r="AD13" s="68" t="s">
        <v>43</v>
      </c>
      <c r="AE13" s="68" t="s">
        <v>44</v>
      </c>
      <c r="AF13" s="67" t="s">
        <v>78</v>
      </c>
      <c r="AG13" s="68" t="s">
        <v>46</v>
      </c>
      <c r="AH13" s="67" t="s">
        <v>47</v>
      </c>
      <c r="AI13" s="68" t="s">
        <v>48</v>
      </c>
      <c r="AJ13" s="67" t="s">
        <v>33</v>
      </c>
      <c r="AK13" s="121"/>
      <c r="AL13" s="69" t="s">
        <v>49</v>
      </c>
      <c r="AM13" s="69" t="s">
        <v>50</v>
      </c>
      <c r="AN13" s="67" t="s">
        <v>51</v>
      </c>
      <c r="AO13" s="67" t="s">
        <v>52</v>
      </c>
      <c r="AP13" s="122"/>
    </row>
    <row r="14" spans="1:42" ht="15.45" customHeight="1" x14ac:dyDescent="0.25">
      <c r="A14" s="31"/>
      <c r="B14" s="70" t="s">
        <v>65</v>
      </c>
      <c r="C14" s="71"/>
      <c r="D14" s="72"/>
      <c r="E14" s="273"/>
      <c r="F14" s="274"/>
      <c r="G14" s="76"/>
      <c r="H14" s="77"/>
      <c r="I14" s="77"/>
      <c r="J14" s="77" t="s">
        <v>53</v>
      </c>
      <c r="K14" s="77"/>
      <c r="L14" s="77"/>
      <c r="M14" s="75"/>
      <c r="N14" s="76"/>
      <c r="O14" s="76"/>
      <c r="P14" s="78"/>
      <c r="Q14" s="76"/>
      <c r="R14" s="76"/>
      <c r="S14" s="76"/>
      <c r="T14" s="76"/>
      <c r="U14" s="123"/>
      <c r="V14" s="76"/>
      <c r="W14" s="76"/>
      <c r="X14" s="76"/>
      <c r="Y14" s="76"/>
      <c r="Z14" s="76"/>
      <c r="AA14" s="78"/>
      <c r="AB14" s="76"/>
      <c r="AC14" s="124"/>
      <c r="AD14" s="77"/>
      <c r="AE14" s="77"/>
      <c r="AF14" s="78"/>
      <c r="AG14" s="77"/>
      <c r="AH14" s="76"/>
      <c r="AI14" s="76"/>
      <c r="AJ14" s="76"/>
      <c r="AK14" s="125"/>
      <c r="AL14" s="76"/>
      <c r="AM14" s="76"/>
      <c r="AN14" s="76"/>
      <c r="AO14" s="76"/>
      <c r="AP14" s="126"/>
    </row>
    <row r="15" spans="1:42" ht="15" customHeight="1" x14ac:dyDescent="0.25">
      <c r="A15" s="31"/>
      <c r="B15" s="70" t="s">
        <v>79</v>
      </c>
      <c r="C15" s="71"/>
      <c r="D15" s="72"/>
      <c r="E15" s="273"/>
      <c r="F15" s="274"/>
      <c r="G15" s="76"/>
      <c r="H15" s="77"/>
      <c r="I15" s="77"/>
      <c r="J15" s="77"/>
      <c r="K15" s="77"/>
      <c r="L15" s="77"/>
      <c r="M15" s="75"/>
      <c r="N15" s="76"/>
      <c r="O15" s="76"/>
      <c r="P15" s="76"/>
      <c r="Q15" s="76"/>
      <c r="R15" s="76"/>
      <c r="S15" s="76"/>
      <c r="T15" s="76"/>
      <c r="U15" s="123"/>
      <c r="V15" s="76"/>
      <c r="W15" s="76"/>
      <c r="X15" s="76"/>
      <c r="Y15" s="76"/>
      <c r="Z15" s="76"/>
      <c r="AA15" s="76"/>
      <c r="AB15" s="76"/>
      <c r="AC15" s="124"/>
      <c r="AD15" s="77"/>
      <c r="AE15" s="77"/>
      <c r="AF15" s="76"/>
      <c r="AG15" s="77"/>
      <c r="AH15" s="76"/>
      <c r="AI15" s="76"/>
      <c r="AJ15" s="76"/>
      <c r="AK15" s="125"/>
      <c r="AL15" s="76"/>
      <c r="AM15" s="76"/>
      <c r="AN15" s="76"/>
      <c r="AO15" s="76"/>
      <c r="AP15" s="126"/>
    </row>
    <row r="16" spans="1:42" ht="15" customHeight="1" thickBot="1" x14ac:dyDescent="0.3">
      <c r="A16" s="31"/>
      <c r="B16" s="81" t="s">
        <v>80</v>
      </c>
      <c r="C16" s="82"/>
      <c r="D16" s="72"/>
      <c r="E16" s="273"/>
      <c r="F16" s="274"/>
      <c r="G16" s="76"/>
      <c r="H16" s="77"/>
      <c r="I16" s="77"/>
      <c r="J16" s="77"/>
      <c r="K16" s="77"/>
      <c r="L16" s="77"/>
      <c r="M16" s="75"/>
      <c r="N16" s="76"/>
      <c r="O16" s="76"/>
      <c r="P16" s="76"/>
      <c r="Q16" s="76"/>
      <c r="R16" s="76"/>
      <c r="S16" s="76"/>
      <c r="T16" s="76"/>
      <c r="U16" s="123"/>
      <c r="V16" s="83"/>
      <c r="W16" s="83"/>
      <c r="X16" s="83"/>
      <c r="Y16" s="83"/>
      <c r="Z16" s="76"/>
      <c r="AA16" s="76"/>
      <c r="AB16" s="76"/>
      <c r="AC16" s="124"/>
      <c r="AD16" s="77"/>
      <c r="AE16" s="77"/>
      <c r="AF16" s="76"/>
      <c r="AG16" s="77"/>
      <c r="AH16" s="76"/>
      <c r="AI16" s="83"/>
      <c r="AJ16" s="76"/>
      <c r="AK16" s="125"/>
      <c r="AL16" s="76"/>
      <c r="AM16" s="76"/>
      <c r="AN16" s="76"/>
      <c r="AO16" s="76"/>
      <c r="AP16" s="126"/>
    </row>
    <row r="17" spans="1:42" ht="16.5" customHeight="1" thickBot="1" x14ac:dyDescent="0.3">
      <c r="A17" s="31"/>
      <c r="B17" s="353"/>
      <c r="C17" s="353"/>
      <c r="D17" s="72"/>
      <c r="E17" s="72"/>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F17" s="128"/>
      <c r="AI17" s="128"/>
    </row>
    <row r="18" spans="1:42" s="131" customFormat="1" ht="30" customHeight="1" x14ac:dyDescent="0.25">
      <c r="A18" s="129"/>
      <c r="B18" s="368" t="s">
        <v>63</v>
      </c>
      <c r="C18" s="369"/>
      <c r="D18" s="130"/>
      <c r="E18" s="371" t="s">
        <v>81</v>
      </c>
      <c r="F18" s="372"/>
      <c r="G18" s="292" t="s">
        <v>20</v>
      </c>
      <c r="H18" s="293"/>
      <c r="I18" s="293"/>
      <c r="J18" s="293"/>
      <c r="K18" s="293"/>
      <c r="L18" s="294"/>
      <c r="M18" s="62"/>
      <c r="N18" s="275" t="s">
        <v>21</v>
      </c>
      <c r="O18" s="276"/>
      <c r="P18" s="276"/>
      <c r="Q18" s="276"/>
      <c r="R18" s="276"/>
      <c r="S18" s="276"/>
      <c r="T18" s="361"/>
      <c r="U18" s="115"/>
      <c r="V18" s="277" t="s">
        <v>22</v>
      </c>
      <c r="W18" s="277"/>
      <c r="X18" s="277"/>
      <c r="Y18" s="277"/>
      <c r="Z18" s="277"/>
      <c r="AA18" s="277"/>
      <c r="AB18" s="362"/>
      <c r="AC18" s="116"/>
      <c r="AD18" s="354" t="s">
        <v>23</v>
      </c>
      <c r="AE18" s="355"/>
      <c r="AF18" s="355"/>
      <c r="AG18" s="355"/>
      <c r="AH18" s="355"/>
      <c r="AI18" s="355"/>
      <c r="AJ18" s="356"/>
      <c r="AK18" s="117"/>
      <c r="AL18" s="354" t="s">
        <v>24</v>
      </c>
      <c r="AM18" s="355"/>
      <c r="AN18" s="355"/>
      <c r="AO18" s="356"/>
      <c r="AP18" s="118"/>
    </row>
    <row r="19" spans="1:42" ht="45" x14ac:dyDescent="0.25">
      <c r="A19" s="31"/>
      <c r="B19" s="63" t="s">
        <v>74</v>
      </c>
      <c r="C19" s="64" t="s">
        <v>26</v>
      </c>
      <c r="D19" s="65"/>
      <c r="E19" s="283" t="s">
        <v>27</v>
      </c>
      <c r="F19" s="284"/>
      <c r="G19" s="67" t="s">
        <v>28</v>
      </c>
      <c r="H19" s="68" t="s">
        <v>29</v>
      </c>
      <c r="I19" s="68" t="s">
        <v>30</v>
      </c>
      <c r="J19" s="68" t="s">
        <v>31</v>
      </c>
      <c r="K19" s="68" t="s">
        <v>32</v>
      </c>
      <c r="L19" s="68" t="s">
        <v>33</v>
      </c>
      <c r="M19" s="66"/>
      <c r="N19" s="119" t="s">
        <v>75</v>
      </c>
      <c r="O19" s="119" t="s">
        <v>76</v>
      </c>
      <c r="P19" s="67" t="s">
        <v>77</v>
      </c>
      <c r="Q19" s="67" t="s">
        <v>34</v>
      </c>
      <c r="R19" s="67" t="s">
        <v>35</v>
      </c>
      <c r="S19" s="67" t="s">
        <v>36</v>
      </c>
      <c r="T19" s="67" t="s">
        <v>33</v>
      </c>
      <c r="U19" s="120"/>
      <c r="V19" s="68" t="s">
        <v>37</v>
      </c>
      <c r="W19" s="68" t="s">
        <v>38</v>
      </c>
      <c r="X19" s="68" t="s">
        <v>39</v>
      </c>
      <c r="Y19" s="68" t="s">
        <v>40</v>
      </c>
      <c r="Z19" s="67" t="s">
        <v>41</v>
      </c>
      <c r="AA19" s="67" t="s">
        <v>42</v>
      </c>
      <c r="AB19" s="67" t="s">
        <v>33</v>
      </c>
      <c r="AC19" s="120"/>
      <c r="AD19" s="68" t="s">
        <v>43</v>
      </c>
      <c r="AE19" s="68" t="s">
        <v>44</v>
      </c>
      <c r="AF19" s="67" t="s">
        <v>78</v>
      </c>
      <c r="AG19" s="68" t="s">
        <v>46</v>
      </c>
      <c r="AH19" s="67" t="s">
        <v>47</v>
      </c>
      <c r="AI19" s="68" t="s">
        <v>48</v>
      </c>
      <c r="AJ19" s="67" t="s">
        <v>33</v>
      </c>
      <c r="AK19" s="121"/>
      <c r="AL19" s="69" t="s">
        <v>49</v>
      </c>
      <c r="AM19" s="69" t="s">
        <v>50</v>
      </c>
      <c r="AN19" s="67" t="s">
        <v>51</v>
      </c>
      <c r="AO19" s="67" t="s">
        <v>52</v>
      </c>
      <c r="AP19" s="122"/>
    </row>
    <row r="20" spans="1:42" ht="15.6" customHeight="1" x14ac:dyDescent="0.25">
      <c r="A20" s="31"/>
      <c r="B20" s="70" t="s">
        <v>66</v>
      </c>
      <c r="C20" s="71"/>
      <c r="D20" s="132"/>
      <c r="E20" s="273" t="s">
        <v>82</v>
      </c>
      <c r="F20" s="274"/>
      <c r="G20" s="133">
        <v>1800000</v>
      </c>
      <c r="H20" s="134">
        <v>500000</v>
      </c>
      <c r="I20" s="135" t="s">
        <v>83</v>
      </c>
      <c r="J20" s="77"/>
      <c r="K20" s="77" t="s">
        <v>84</v>
      </c>
      <c r="L20" s="136"/>
      <c r="M20" s="75"/>
      <c r="N20" s="137"/>
      <c r="O20" s="137"/>
      <c r="P20" s="78"/>
      <c r="Q20" s="76"/>
      <c r="R20" s="76"/>
      <c r="S20" s="76"/>
      <c r="T20" s="76"/>
      <c r="U20" s="123"/>
      <c r="V20" s="77"/>
      <c r="W20" s="77"/>
      <c r="X20" s="77"/>
      <c r="Y20" s="77"/>
      <c r="Z20" s="76"/>
      <c r="AA20" s="78"/>
      <c r="AB20" s="76"/>
      <c r="AC20" s="123"/>
      <c r="AD20" s="77"/>
      <c r="AE20" s="77"/>
      <c r="AF20" s="78"/>
      <c r="AG20" s="77"/>
      <c r="AH20" s="76"/>
      <c r="AI20" s="77"/>
      <c r="AJ20" s="76"/>
      <c r="AK20" s="125"/>
      <c r="AL20" s="76"/>
      <c r="AM20" s="76"/>
      <c r="AN20" s="76"/>
      <c r="AO20" s="76"/>
      <c r="AP20" s="126"/>
    </row>
    <row r="21" spans="1:42" ht="15.75" customHeight="1" x14ac:dyDescent="0.25">
      <c r="A21" s="31"/>
      <c r="B21" s="70" t="s">
        <v>85</v>
      </c>
      <c r="C21" s="71"/>
      <c r="D21" s="132"/>
      <c r="E21" s="273"/>
      <c r="F21" s="274"/>
      <c r="G21" s="133"/>
      <c r="H21" s="77"/>
      <c r="I21" s="135"/>
      <c r="J21" s="77"/>
      <c r="K21" s="77"/>
      <c r="L21" s="136"/>
      <c r="M21" s="75"/>
      <c r="N21" s="137"/>
      <c r="O21" s="137"/>
      <c r="P21" s="76"/>
      <c r="Q21" s="76"/>
      <c r="R21" s="76"/>
      <c r="S21" s="76"/>
      <c r="T21" s="76"/>
      <c r="U21" s="123"/>
      <c r="V21" s="77"/>
      <c r="W21" s="77"/>
      <c r="X21" s="77"/>
      <c r="Y21" s="77"/>
      <c r="Z21" s="76"/>
      <c r="AA21" s="76"/>
      <c r="AB21" s="76"/>
      <c r="AC21" s="123"/>
      <c r="AD21" s="77"/>
      <c r="AE21" s="77"/>
      <c r="AF21" s="76"/>
      <c r="AG21" s="77"/>
      <c r="AH21" s="76"/>
      <c r="AI21" s="77"/>
      <c r="AJ21" s="76"/>
      <c r="AK21" s="125"/>
      <c r="AL21" s="76"/>
      <c r="AM21" s="76"/>
      <c r="AN21" s="76"/>
      <c r="AO21" s="76"/>
      <c r="AP21" s="126"/>
    </row>
    <row r="22" spans="1:42" ht="15" customHeight="1" thickBot="1" x14ac:dyDescent="0.3">
      <c r="A22" s="31"/>
      <c r="B22" s="81" t="s">
        <v>86</v>
      </c>
      <c r="C22" s="82"/>
      <c r="D22" s="132"/>
      <c r="E22" s="273"/>
      <c r="F22" s="274"/>
      <c r="G22" s="133"/>
      <c r="H22" s="77"/>
      <c r="I22" s="135"/>
      <c r="J22" s="77"/>
      <c r="K22" s="77"/>
      <c r="L22" s="136"/>
      <c r="M22" s="75"/>
      <c r="N22" s="137"/>
      <c r="O22" s="137"/>
      <c r="P22" s="76"/>
      <c r="Q22" s="76"/>
      <c r="R22" s="76"/>
      <c r="S22" s="76"/>
      <c r="T22" s="76"/>
      <c r="U22" s="123"/>
      <c r="V22" s="77"/>
      <c r="W22" s="77"/>
      <c r="X22" s="77"/>
      <c r="Y22" s="77"/>
      <c r="Z22" s="76"/>
      <c r="AA22" s="76"/>
      <c r="AB22" s="76"/>
      <c r="AC22" s="123"/>
      <c r="AD22" s="77"/>
      <c r="AE22" s="77"/>
      <c r="AF22" s="76"/>
      <c r="AG22" s="77"/>
      <c r="AH22" s="76"/>
      <c r="AI22" s="77"/>
      <c r="AJ22" s="76"/>
      <c r="AK22" s="125"/>
      <c r="AL22" s="76"/>
      <c r="AM22" s="76"/>
      <c r="AN22" s="76"/>
      <c r="AO22" s="76"/>
      <c r="AP22" s="126"/>
    </row>
    <row r="23" spans="1:42" ht="18" customHeight="1" thickBot="1" x14ac:dyDescent="0.3">
      <c r="A23" s="31"/>
      <c r="B23" s="32"/>
      <c r="C23" s="34"/>
      <c r="D23" s="34"/>
      <c r="E23" s="34"/>
      <c r="F23" s="138"/>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row>
    <row r="24" spans="1:42" ht="33.75" customHeight="1" x14ac:dyDescent="0.25">
      <c r="A24" s="31"/>
      <c r="B24" s="368" t="s">
        <v>63</v>
      </c>
      <c r="C24" s="369"/>
      <c r="D24" s="130"/>
      <c r="E24" s="370" t="s">
        <v>87</v>
      </c>
      <c r="F24" s="370"/>
      <c r="G24" s="292" t="s">
        <v>20</v>
      </c>
      <c r="H24" s="293"/>
      <c r="I24" s="293"/>
      <c r="J24" s="293"/>
      <c r="K24" s="293"/>
      <c r="L24" s="294"/>
      <c r="M24" s="62"/>
      <c r="N24" s="275" t="s">
        <v>21</v>
      </c>
      <c r="O24" s="276"/>
      <c r="P24" s="276"/>
      <c r="Q24" s="276"/>
      <c r="R24" s="276"/>
      <c r="S24" s="276"/>
      <c r="T24" s="361"/>
      <c r="U24" s="115"/>
      <c r="V24" s="277" t="s">
        <v>22</v>
      </c>
      <c r="W24" s="277"/>
      <c r="X24" s="277"/>
      <c r="Y24" s="277"/>
      <c r="Z24" s="277"/>
      <c r="AA24" s="277"/>
      <c r="AB24" s="362"/>
      <c r="AC24" s="116"/>
      <c r="AD24" s="354" t="s">
        <v>23</v>
      </c>
      <c r="AE24" s="355"/>
      <c r="AF24" s="355"/>
      <c r="AG24" s="355"/>
      <c r="AH24" s="355"/>
      <c r="AI24" s="355"/>
      <c r="AJ24" s="356"/>
      <c r="AK24" s="117"/>
      <c r="AL24" s="354" t="s">
        <v>24</v>
      </c>
      <c r="AM24" s="355"/>
      <c r="AN24" s="355"/>
      <c r="AO24" s="356"/>
      <c r="AP24" s="118"/>
    </row>
    <row r="25" spans="1:42" ht="45" x14ac:dyDescent="0.25">
      <c r="A25" s="31"/>
      <c r="B25" s="63" t="s">
        <v>74</v>
      </c>
      <c r="C25" s="64" t="s">
        <v>26</v>
      </c>
      <c r="D25" s="65"/>
      <c r="E25" s="283" t="s">
        <v>27</v>
      </c>
      <c r="F25" s="284"/>
      <c r="G25" s="67" t="s">
        <v>28</v>
      </c>
      <c r="H25" s="68" t="s">
        <v>29</v>
      </c>
      <c r="I25" s="68" t="s">
        <v>30</v>
      </c>
      <c r="J25" s="68" t="s">
        <v>31</v>
      </c>
      <c r="K25" s="68" t="s">
        <v>32</v>
      </c>
      <c r="L25" s="68" t="s">
        <v>33</v>
      </c>
      <c r="M25" s="66"/>
      <c r="N25" s="119" t="s">
        <v>75</v>
      </c>
      <c r="O25" s="119" t="s">
        <v>76</v>
      </c>
      <c r="P25" s="67" t="s">
        <v>77</v>
      </c>
      <c r="Q25" s="67" t="s">
        <v>34</v>
      </c>
      <c r="R25" s="67" t="s">
        <v>35</v>
      </c>
      <c r="S25" s="67" t="s">
        <v>36</v>
      </c>
      <c r="T25" s="67" t="s">
        <v>33</v>
      </c>
      <c r="U25" s="120"/>
      <c r="V25" s="68" t="s">
        <v>37</v>
      </c>
      <c r="W25" s="68" t="s">
        <v>38</v>
      </c>
      <c r="X25" s="68" t="s">
        <v>39</v>
      </c>
      <c r="Y25" s="68" t="s">
        <v>40</v>
      </c>
      <c r="Z25" s="67" t="s">
        <v>41</v>
      </c>
      <c r="AA25" s="67" t="s">
        <v>42</v>
      </c>
      <c r="AB25" s="67" t="s">
        <v>33</v>
      </c>
      <c r="AC25" s="120"/>
      <c r="AD25" s="68" t="s">
        <v>43</v>
      </c>
      <c r="AE25" s="68" t="s">
        <v>44</v>
      </c>
      <c r="AF25" s="67" t="s">
        <v>78</v>
      </c>
      <c r="AG25" s="68" t="s">
        <v>46</v>
      </c>
      <c r="AH25" s="67" t="s">
        <v>47</v>
      </c>
      <c r="AI25" s="68" t="s">
        <v>48</v>
      </c>
      <c r="AJ25" s="67" t="s">
        <v>33</v>
      </c>
      <c r="AK25" s="121"/>
      <c r="AL25" s="69" t="s">
        <v>49</v>
      </c>
      <c r="AM25" s="69" t="s">
        <v>50</v>
      </c>
      <c r="AN25" s="67" t="s">
        <v>51</v>
      </c>
      <c r="AO25" s="67" t="s">
        <v>52</v>
      </c>
      <c r="AP25" s="122"/>
    </row>
    <row r="26" spans="1:42" ht="15" customHeight="1" x14ac:dyDescent="0.25">
      <c r="A26" s="31"/>
      <c r="B26" s="70" t="s">
        <v>88</v>
      </c>
      <c r="C26" s="71"/>
      <c r="D26" s="72"/>
      <c r="E26" s="273" t="s">
        <v>89</v>
      </c>
      <c r="F26" s="274"/>
      <c r="G26" s="133">
        <v>4800000</v>
      </c>
      <c r="H26" s="134">
        <v>1400000</v>
      </c>
      <c r="I26" s="135">
        <v>13.6</v>
      </c>
      <c r="J26" s="77"/>
      <c r="K26" s="77" t="s">
        <v>90</v>
      </c>
      <c r="L26" s="77"/>
      <c r="M26" s="75"/>
      <c r="N26" s="137"/>
      <c r="O26" s="137"/>
      <c r="P26" s="78"/>
      <c r="Q26" s="133">
        <v>-250000</v>
      </c>
      <c r="R26" s="76" t="s">
        <v>83</v>
      </c>
      <c r="S26" s="76" t="s">
        <v>83</v>
      </c>
      <c r="T26" s="76"/>
      <c r="U26" s="123"/>
      <c r="V26" s="76"/>
      <c r="W26" s="76"/>
      <c r="X26" s="76"/>
      <c r="Y26" s="76"/>
      <c r="Z26" s="76"/>
      <c r="AA26" s="78"/>
      <c r="AB26" s="76"/>
      <c r="AC26" s="124"/>
      <c r="AD26" s="140" t="s">
        <v>91</v>
      </c>
      <c r="AE26" s="77"/>
      <c r="AF26" s="78"/>
      <c r="AG26" s="77"/>
      <c r="AH26" s="76"/>
      <c r="AI26" s="76"/>
      <c r="AJ26" s="76"/>
      <c r="AK26" s="125"/>
      <c r="AL26" s="76"/>
      <c r="AM26" s="76"/>
      <c r="AN26" s="76"/>
      <c r="AO26" s="76"/>
      <c r="AP26" s="126"/>
    </row>
    <row r="27" spans="1:42" ht="15" customHeight="1" x14ac:dyDescent="0.25">
      <c r="A27" s="31"/>
      <c r="B27" s="70" t="s">
        <v>92</v>
      </c>
      <c r="C27" s="71"/>
      <c r="D27" s="72"/>
      <c r="E27" s="273" t="s">
        <v>93</v>
      </c>
      <c r="F27" s="274"/>
      <c r="G27" s="133">
        <v>6800000</v>
      </c>
      <c r="H27" s="134">
        <v>2400000</v>
      </c>
      <c r="I27" s="135">
        <v>6</v>
      </c>
      <c r="J27" s="77"/>
      <c r="K27" s="77" t="s">
        <v>94</v>
      </c>
      <c r="L27" s="77"/>
      <c r="M27" s="75"/>
      <c r="N27" s="137"/>
      <c r="O27" s="137"/>
      <c r="P27" s="76"/>
      <c r="Q27" s="133">
        <v>-730000</v>
      </c>
      <c r="R27" s="76" t="s">
        <v>83</v>
      </c>
      <c r="S27" s="76" t="s">
        <v>83</v>
      </c>
      <c r="T27" s="76"/>
      <c r="U27" s="123"/>
      <c r="V27" s="76"/>
      <c r="W27" s="76"/>
      <c r="X27" s="76"/>
      <c r="Y27" s="76"/>
      <c r="Z27" s="76"/>
      <c r="AA27" s="76"/>
      <c r="AB27" s="76"/>
      <c r="AC27" s="124"/>
      <c r="AD27" s="140" t="s">
        <v>91</v>
      </c>
      <c r="AE27" s="77"/>
      <c r="AF27" s="76"/>
      <c r="AG27" s="77"/>
      <c r="AH27" s="76"/>
      <c r="AI27" s="76"/>
      <c r="AJ27" s="76"/>
      <c r="AK27" s="125"/>
      <c r="AL27" s="76"/>
      <c r="AM27" s="76"/>
      <c r="AN27" s="76"/>
      <c r="AO27" s="76"/>
      <c r="AP27" s="126"/>
    </row>
    <row r="28" spans="1:42" ht="15" customHeight="1" thickBot="1" x14ac:dyDescent="0.3">
      <c r="A28" s="31"/>
      <c r="B28" s="81" t="s">
        <v>67</v>
      </c>
      <c r="C28" s="82"/>
      <c r="D28" s="72"/>
      <c r="E28" s="273"/>
      <c r="F28" s="274"/>
      <c r="G28" s="133"/>
      <c r="H28" s="134"/>
      <c r="I28" s="135"/>
      <c r="J28" s="77"/>
      <c r="K28" s="77"/>
      <c r="L28" s="77"/>
      <c r="M28" s="75"/>
      <c r="N28" s="137"/>
      <c r="O28" s="137"/>
      <c r="P28" s="76"/>
      <c r="Q28" s="133"/>
      <c r="R28" s="76"/>
      <c r="S28" s="76"/>
      <c r="T28" s="76"/>
      <c r="U28" s="123"/>
      <c r="V28" s="83"/>
      <c r="W28" s="83"/>
      <c r="X28" s="83"/>
      <c r="Y28" s="83"/>
      <c r="Z28" s="76"/>
      <c r="AA28" s="76"/>
      <c r="AB28" s="76"/>
      <c r="AC28" s="124"/>
      <c r="AD28" s="140"/>
      <c r="AE28" s="77"/>
      <c r="AF28" s="76"/>
      <c r="AG28" s="77"/>
      <c r="AH28" s="76"/>
      <c r="AI28" s="83"/>
      <c r="AJ28" s="76"/>
      <c r="AK28" s="125"/>
      <c r="AL28" s="76"/>
      <c r="AM28" s="76"/>
      <c r="AN28" s="76"/>
      <c r="AO28" s="76"/>
      <c r="AP28" s="126"/>
    </row>
    <row r="29" spans="1:42" ht="14.1" customHeight="1" thickBot="1" x14ac:dyDescent="0.3">
      <c r="A29" s="31"/>
      <c r="B29" s="32"/>
      <c r="C29" s="34"/>
      <c r="D29" s="34"/>
      <c r="E29" s="34"/>
      <c r="F29" s="13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F29" s="128"/>
      <c r="AI29" s="128"/>
    </row>
    <row r="30" spans="1:42" ht="33.75" customHeight="1" x14ac:dyDescent="0.25">
      <c r="A30" s="31"/>
      <c r="B30" s="363" t="s">
        <v>63</v>
      </c>
      <c r="C30" s="364"/>
      <c r="D30" s="61"/>
      <c r="E30" s="367" t="s">
        <v>95</v>
      </c>
      <c r="F30" s="367"/>
      <c r="G30" s="292" t="s">
        <v>20</v>
      </c>
      <c r="H30" s="293"/>
      <c r="I30" s="293"/>
      <c r="J30" s="293"/>
      <c r="K30" s="293"/>
      <c r="L30" s="294"/>
      <c r="M30" s="62"/>
      <c r="N30" s="275" t="s">
        <v>21</v>
      </c>
      <c r="O30" s="276"/>
      <c r="P30" s="276"/>
      <c r="Q30" s="276"/>
      <c r="R30" s="276"/>
      <c r="S30" s="276"/>
      <c r="T30" s="361"/>
      <c r="U30" s="115"/>
      <c r="V30" s="277" t="s">
        <v>22</v>
      </c>
      <c r="W30" s="277"/>
      <c r="X30" s="277"/>
      <c r="Y30" s="277"/>
      <c r="Z30" s="277"/>
      <c r="AA30" s="277"/>
      <c r="AB30" s="362"/>
      <c r="AC30" s="116"/>
      <c r="AD30" s="354" t="s">
        <v>23</v>
      </c>
      <c r="AE30" s="355"/>
      <c r="AF30" s="355"/>
      <c r="AG30" s="355"/>
      <c r="AH30" s="355"/>
      <c r="AI30" s="355"/>
      <c r="AJ30" s="356"/>
      <c r="AK30" s="117"/>
      <c r="AL30" s="354" t="s">
        <v>24</v>
      </c>
      <c r="AM30" s="355"/>
      <c r="AN30" s="355"/>
      <c r="AO30" s="356"/>
      <c r="AP30" s="118"/>
    </row>
    <row r="31" spans="1:42" ht="45" x14ac:dyDescent="0.25">
      <c r="A31" s="31"/>
      <c r="B31" s="63" t="s">
        <v>74</v>
      </c>
      <c r="C31" s="64" t="s">
        <v>26</v>
      </c>
      <c r="D31" s="65"/>
      <c r="E31" s="283" t="s">
        <v>27</v>
      </c>
      <c r="F31" s="284"/>
      <c r="G31" s="67" t="s">
        <v>28</v>
      </c>
      <c r="H31" s="68" t="s">
        <v>29</v>
      </c>
      <c r="I31" s="68" t="s">
        <v>30</v>
      </c>
      <c r="J31" s="68" t="s">
        <v>31</v>
      </c>
      <c r="K31" s="68" t="s">
        <v>32</v>
      </c>
      <c r="L31" s="68" t="s">
        <v>33</v>
      </c>
      <c r="M31" s="66"/>
      <c r="N31" s="119" t="s">
        <v>75</v>
      </c>
      <c r="O31" s="119" t="s">
        <v>76</v>
      </c>
      <c r="P31" s="67" t="s">
        <v>77</v>
      </c>
      <c r="Q31" s="67" t="s">
        <v>34</v>
      </c>
      <c r="R31" s="67" t="s">
        <v>35</v>
      </c>
      <c r="S31" s="67" t="s">
        <v>36</v>
      </c>
      <c r="T31" s="67" t="s">
        <v>33</v>
      </c>
      <c r="U31" s="120"/>
      <c r="V31" s="68" t="s">
        <v>37</v>
      </c>
      <c r="W31" s="68" t="s">
        <v>38</v>
      </c>
      <c r="X31" s="68" t="s">
        <v>39</v>
      </c>
      <c r="Y31" s="68" t="s">
        <v>40</v>
      </c>
      <c r="Z31" s="67" t="s">
        <v>41</v>
      </c>
      <c r="AA31" s="67" t="s">
        <v>42</v>
      </c>
      <c r="AB31" s="67" t="s">
        <v>33</v>
      </c>
      <c r="AC31" s="120"/>
      <c r="AD31" s="68" t="s">
        <v>43</v>
      </c>
      <c r="AE31" s="68" t="s">
        <v>44</v>
      </c>
      <c r="AF31" s="67" t="s">
        <v>78</v>
      </c>
      <c r="AG31" s="68" t="s">
        <v>46</v>
      </c>
      <c r="AH31" s="67" t="s">
        <v>47</v>
      </c>
      <c r="AI31" s="68" t="s">
        <v>48</v>
      </c>
      <c r="AJ31" s="67" t="s">
        <v>33</v>
      </c>
      <c r="AK31" s="121"/>
      <c r="AL31" s="69" t="s">
        <v>49</v>
      </c>
      <c r="AM31" s="69" t="s">
        <v>50</v>
      </c>
      <c r="AN31" s="67" t="s">
        <v>51</v>
      </c>
      <c r="AO31" s="67" t="s">
        <v>52</v>
      </c>
      <c r="AP31" s="122"/>
    </row>
    <row r="32" spans="1:42" ht="15" customHeight="1" x14ac:dyDescent="0.25">
      <c r="A32" s="31"/>
      <c r="B32" s="70" t="s">
        <v>68</v>
      </c>
      <c r="C32" s="71"/>
      <c r="D32" s="72"/>
      <c r="E32" s="273" t="s">
        <v>96</v>
      </c>
      <c r="F32" s="274"/>
      <c r="G32" s="133">
        <v>2800000</v>
      </c>
      <c r="H32" s="77"/>
      <c r="I32" s="77">
        <v>0.04</v>
      </c>
      <c r="J32" s="77"/>
      <c r="K32" s="77"/>
      <c r="L32" s="77"/>
      <c r="M32" s="75"/>
      <c r="N32" s="137"/>
      <c r="O32" s="137"/>
      <c r="P32" s="78"/>
      <c r="Q32" s="76"/>
      <c r="R32" s="76"/>
      <c r="S32" s="76"/>
      <c r="T32" s="76">
        <v>0.76</v>
      </c>
      <c r="U32" s="123"/>
      <c r="V32" s="76"/>
      <c r="W32" s="76"/>
      <c r="X32" s="76"/>
      <c r="Y32" s="76"/>
      <c r="Z32" s="76"/>
      <c r="AA32" s="78"/>
      <c r="AB32" s="76"/>
      <c r="AC32" s="124"/>
      <c r="AD32" s="77"/>
      <c r="AE32" s="77"/>
      <c r="AF32" s="78"/>
      <c r="AG32" s="77"/>
      <c r="AH32" s="76"/>
      <c r="AI32" s="76"/>
      <c r="AJ32" s="76"/>
      <c r="AK32" s="125"/>
      <c r="AL32" s="76"/>
      <c r="AM32" s="76"/>
      <c r="AN32" s="76"/>
      <c r="AO32" s="76"/>
      <c r="AP32" s="126"/>
    </row>
    <row r="33" spans="1:42" ht="15" customHeight="1" x14ac:dyDescent="0.25">
      <c r="A33" s="31"/>
      <c r="B33" s="70" t="s">
        <v>97</v>
      </c>
      <c r="C33" s="71"/>
      <c r="D33" s="72"/>
      <c r="E33" s="273"/>
      <c r="F33" s="274"/>
      <c r="G33" s="76"/>
      <c r="H33" s="77"/>
      <c r="I33" s="77"/>
      <c r="J33" s="77"/>
      <c r="K33" s="77"/>
      <c r="L33" s="77"/>
      <c r="M33" s="75"/>
      <c r="N33" s="137"/>
      <c r="O33" s="137"/>
      <c r="P33" s="76"/>
      <c r="Q33" s="76"/>
      <c r="R33" s="76"/>
      <c r="S33" s="76"/>
      <c r="T33" s="76">
        <v>0.77</v>
      </c>
      <c r="U33" s="123"/>
      <c r="V33" s="76"/>
      <c r="W33" s="76"/>
      <c r="X33" s="76"/>
      <c r="Y33" s="76"/>
      <c r="Z33" s="76"/>
      <c r="AA33" s="76"/>
      <c r="AB33" s="76"/>
      <c r="AC33" s="124"/>
      <c r="AD33" s="77"/>
      <c r="AE33" s="77"/>
      <c r="AF33" s="76"/>
      <c r="AG33" s="77"/>
      <c r="AH33" s="76"/>
      <c r="AI33" s="76"/>
      <c r="AJ33" s="76"/>
      <c r="AK33" s="125"/>
      <c r="AL33" s="76"/>
      <c r="AM33" s="76"/>
      <c r="AN33" s="76"/>
      <c r="AO33" s="76"/>
      <c r="AP33" s="126"/>
    </row>
    <row r="34" spans="1:42" ht="14.4" thickBot="1" x14ac:dyDescent="0.3">
      <c r="A34" s="31"/>
      <c r="B34" s="81" t="s">
        <v>98</v>
      </c>
      <c r="C34" s="82"/>
      <c r="D34" s="72"/>
      <c r="E34" s="273"/>
      <c r="F34" s="274"/>
      <c r="G34" s="76"/>
      <c r="H34" s="77"/>
      <c r="I34" s="77"/>
      <c r="J34" s="77"/>
      <c r="K34" s="77"/>
      <c r="L34" s="77"/>
      <c r="M34" s="75"/>
      <c r="N34" s="137"/>
      <c r="O34" s="137"/>
      <c r="P34" s="76"/>
      <c r="Q34" s="76"/>
      <c r="R34" s="76"/>
      <c r="S34" s="76"/>
      <c r="T34" s="76">
        <v>0.78</v>
      </c>
      <c r="U34" s="123"/>
      <c r="V34" s="83"/>
      <c r="W34" s="83"/>
      <c r="X34" s="83"/>
      <c r="Y34" s="83"/>
      <c r="Z34" s="76"/>
      <c r="AA34" s="76"/>
      <c r="AB34" s="76"/>
      <c r="AC34" s="124"/>
      <c r="AD34" s="77"/>
      <c r="AE34" s="77"/>
      <c r="AF34" s="76"/>
      <c r="AG34" s="77"/>
      <c r="AH34" s="76"/>
      <c r="AI34" s="83"/>
      <c r="AJ34" s="76"/>
      <c r="AK34" s="125"/>
      <c r="AL34" s="76"/>
      <c r="AM34" s="76"/>
      <c r="AN34" s="76"/>
      <c r="AO34" s="76"/>
      <c r="AP34" s="126"/>
    </row>
    <row r="35" spans="1:42" ht="15" customHeight="1" thickBot="1" x14ac:dyDescent="0.3">
      <c r="A35" s="31"/>
      <c r="B35" s="32"/>
      <c r="C35" s="34"/>
      <c r="D35" s="34"/>
      <c r="E35" s="34"/>
      <c r="F35" s="138"/>
      <c r="G35" s="139"/>
      <c r="H35" s="139"/>
      <c r="I35" s="139"/>
      <c r="J35" s="139"/>
      <c r="K35" s="139"/>
      <c r="L35" s="139"/>
      <c r="M35" s="139"/>
      <c r="N35" s="139"/>
      <c r="O35" s="139"/>
      <c r="P35" s="139"/>
      <c r="Q35" s="139"/>
      <c r="R35" s="139"/>
      <c r="S35" s="139"/>
      <c r="T35" s="139"/>
      <c r="U35" s="139"/>
      <c r="V35" s="139"/>
      <c r="W35" s="139"/>
      <c r="X35" s="139"/>
      <c r="Y35" s="139"/>
      <c r="Z35" s="139"/>
      <c r="AA35" s="139"/>
      <c r="AB35" s="139"/>
      <c r="AC35" s="139"/>
      <c r="AF35" s="139"/>
      <c r="AI35" s="139"/>
    </row>
    <row r="36" spans="1:42" ht="36.9" customHeight="1" x14ac:dyDescent="0.25">
      <c r="A36" s="31"/>
      <c r="B36" s="363" t="s">
        <v>63</v>
      </c>
      <c r="C36" s="364"/>
      <c r="D36" s="61"/>
      <c r="E36" s="365" t="s">
        <v>99</v>
      </c>
      <c r="F36" s="366"/>
      <c r="G36" s="292" t="s">
        <v>20</v>
      </c>
      <c r="H36" s="293"/>
      <c r="I36" s="293"/>
      <c r="J36" s="293"/>
      <c r="K36" s="293"/>
      <c r="L36" s="294"/>
      <c r="M36" s="62"/>
      <c r="N36" s="275" t="s">
        <v>21</v>
      </c>
      <c r="O36" s="276"/>
      <c r="P36" s="276"/>
      <c r="Q36" s="276"/>
      <c r="R36" s="276"/>
      <c r="S36" s="276"/>
      <c r="T36" s="361"/>
      <c r="U36" s="115"/>
      <c r="V36" s="277" t="s">
        <v>22</v>
      </c>
      <c r="W36" s="277"/>
      <c r="X36" s="277"/>
      <c r="Y36" s="277"/>
      <c r="Z36" s="277"/>
      <c r="AA36" s="277"/>
      <c r="AB36" s="362"/>
      <c r="AC36" s="116"/>
      <c r="AD36" s="354" t="s">
        <v>23</v>
      </c>
      <c r="AE36" s="355"/>
      <c r="AF36" s="355"/>
      <c r="AG36" s="355"/>
      <c r="AH36" s="355"/>
      <c r="AI36" s="355"/>
      <c r="AJ36" s="356"/>
      <c r="AK36" s="117"/>
      <c r="AL36" s="354" t="s">
        <v>24</v>
      </c>
      <c r="AM36" s="355"/>
      <c r="AN36" s="355"/>
      <c r="AO36" s="356"/>
      <c r="AP36" s="118"/>
    </row>
    <row r="37" spans="1:42" ht="45" x14ac:dyDescent="0.25">
      <c r="A37" s="31"/>
      <c r="B37" s="63" t="s">
        <v>74</v>
      </c>
      <c r="C37" s="64" t="s">
        <v>26</v>
      </c>
      <c r="D37" s="65"/>
      <c r="E37" s="283" t="s">
        <v>27</v>
      </c>
      <c r="F37" s="284"/>
      <c r="G37" s="67" t="s">
        <v>28</v>
      </c>
      <c r="H37" s="68" t="s">
        <v>29</v>
      </c>
      <c r="I37" s="68" t="s">
        <v>30</v>
      </c>
      <c r="J37" s="68" t="s">
        <v>31</v>
      </c>
      <c r="K37" s="68" t="s">
        <v>32</v>
      </c>
      <c r="L37" s="68" t="s">
        <v>33</v>
      </c>
      <c r="M37" s="66"/>
      <c r="N37" s="119" t="s">
        <v>75</v>
      </c>
      <c r="O37" s="119" t="s">
        <v>76</v>
      </c>
      <c r="P37" s="67" t="s">
        <v>77</v>
      </c>
      <c r="Q37" s="67" t="s">
        <v>34</v>
      </c>
      <c r="R37" s="67" t="s">
        <v>35</v>
      </c>
      <c r="S37" s="67" t="s">
        <v>36</v>
      </c>
      <c r="T37" s="67" t="s">
        <v>33</v>
      </c>
      <c r="U37" s="120"/>
      <c r="V37" s="68" t="s">
        <v>37</v>
      </c>
      <c r="W37" s="68" t="s">
        <v>38</v>
      </c>
      <c r="X37" s="68" t="s">
        <v>39</v>
      </c>
      <c r="Y37" s="68" t="s">
        <v>40</v>
      </c>
      <c r="Z37" s="67" t="s">
        <v>41</v>
      </c>
      <c r="AA37" s="67" t="s">
        <v>42</v>
      </c>
      <c r="AB37" s="67" t="s">
        <v>33</v>
      </c>
      <c r="AC37" s="120"/>
      <c r="AD37" s="68" t="s">
        <v>43</v>
      </c>
      <c r="AE37" s="68" t="s">
        <v>44</v>
      </c>
      <c r="AF37" s="67" t="s">
        <v>78</v>
      </c>
      <c r="AG37" s="68" t="s">
        <v>46</v>
      </c>
      <c r="AH37" s="67" t="s">
        <v>47</v>
      </c>
      <c r="AI37" s="68" t="s">
        <v>48</v>
      </c>
      <c r="AJ37" s="67" t="s">
        <v>33</v>
      </c>
      <c r="AK37" s="121"/>
      <c r="AL37" s="69" t="s">
        <v>49</v>
      </c>
      <c r="AM37" s="69" t="s">
        <v>50</v>
      </c>
      <c r="AN37" s="67" t="s">
        <v>51</v>
      </c>
      <c r="AO37" s="67" t="s">
        <v>52</v>
      </c>
      <c r="AP37" s="122"/>
    </row>
    <row r="38" spans="1:42" ht="15" customHeight="1" x14ac:dyDescent="0.25">
      <c r="A38" s="31"/>
      <c r="B38" s="70" t="s">
        <v>69</v>
      </c>
      <c r="C38" s="71"/>
      <c r="D38" s="72"/>
      <c r="E38" s="273" t="str">
        <f>IF(AK11=0,"",E21)</f>
        <v/>
      </c>
      <c r="F38" s="274"/>
      <c r="G38" s="76"/>
      <c r="H38" s="77"/>
      <c r="I38" s="77"/>
      <c r="J38" s="77"/>
      <c r="K38" s="77"/>
      <c r="L38" s="77"/>
      <c r="M38" s="75"/>
      <c r="N38" s="76"/>
      <c r="O38" s="76"/>
      <c r="P38" s="78"/>
      <c r="Q38" s="76"/>
      <c r="R38" s="76"/>
      <c r="S38" s="76"/>
      <c r="T38" s="76">
        <v>1</v>
      </c>
      <c r="U38" s="123"/>
      <c r="V38" s="76"/>
      <c r="W38" s="76"/>
      <c r="X38" s="76"/>
      <c r="Y38" s="76"/>
      <c r="Z38" s="76"/>
      <c r="AA38" s="78"/>
      <c r="AB38" s="76"/>
      <c r="AC38" s="124"/>
      <c r="AD38" s="77"/>
      <c r="AE38" s="77"/>
      <c r="AF38" s="78"/>
      <c r="AG38" s="77"/>
      <c r="AH38" s="76"/>
      <c r="AI38" s="76"/>
      <c r="AJ38" s="76"/>
      <c r="AK38" s="125"/>
      <c r="AL38" s="76"/>
      <c r="AM38" s="76"/>
      <c r="AN38" s="76"/>
      <c r="AO38" s="76"/>
      <c r="AP38" s="126"/>
    </row>
    <row r="39" spans="1:42" ht="15" customHeight="1" x14ac:dyDescent="0.25">
      <c r="A39" s="31"/>
      <c r="B39" s="70" t="s">
        <v>100</v>
      </c>
      <c r="C39" s="71"/>
      <c r="D39" s="72"/>
      <c r="E39" s="273"/>
      <c r="F39" s="274"/>
      <c r="G39" s="76"/>
      <c r="H39" s="77"/>
      <c r="I39" s="77"/>
      <c r="J39" s="77"/>
      <c r="K39" s="77"/>
      <c r="L39" s="77"/>
      <c r="M39" s="75"/>
      <c r="N39" s="76"/>
      <c r="O39" s="76"/>
      <c r="P39" s="76"/>
      <c r="Q39" s="76"/>
      <c r="R39" s="76"/>
      <c r="S39" s="76"/>
      <c r="T39" s="76">
        <v>0.01</v>
      </c>
      <c r="U39" s="123"/>
      <c r="V39" s="76"/>
      <c r="W39" s="76"/>
      <c r="X39" s="76"/>
      <c r="Y39" s="76"/>
      <c r="Z39" s="76"/>
      <c r="AA39" s="76"/>
      <c r="AB39" s="76"/>
      <c r="AC39" s="124"/>
      <c r="AD39" s="77"/>
      <c r="AE39" s="77"/>
      <c r="AF39" s="76"/>
      <c r="AG39" s="77"/>
      <c r="AH39" s="76"/>
      <c r="AI39" s="76"/>
      <c r="AJ39" s="76"/>
      <c r="AK39" s="125"/>
      <c r="AL39" s="76"/>
      <c r="AM39" s="76"/>
      <c r="AN39" s="76"/>
      <c r="AO39" s="76"/>
      <c r="AP39" s="126"/>
    </row>
    <row r="40" spans="1:42" ht="15" customHeight="1" thickBot="1" x14ac:dyDescent="0.3">
      <c r="A40" s="31"/>
      <c r="B40" s="81" t="s">
        <v>101</v>
      </c>
      <c r="C40" s="82"/>
      <c r="D40" s="72"/>
      <c r="E40" s="273"/>
      <c r="F40" s="274"/>
      <c r="G40" s="76"/>
      <c r="H40" s="77"/>
      <c r="I40" s="77"/>
      <c r="J40" s="77"/>
      <c r="K40" s="77"/>
      <c r="L40" s="77"/>
      <c r="M40" s="75"/>
      <c r="N40" s="76"/>
      <c r="O40" s="76"/>
      <c r="P40" s="76"/>
      <c r="Q40" s="76"/>
      <c r="R40" s="76"/>
      <c r="S40" s="76"/>
      <c r="T40" s="76">
        <v>0.02</v>
      </c>
      <c r="U40" s="123"/>
      <c r="V40" s="83"/>
      <c r="W40" s="83"/>
      <c r="X40" s="83"/>
      <c r="Y40" s="83"/>
      <c r="Z40" s="76"/>
      <c r="AA40" s="76"/>
      <c r="AB40" s="76"/>
      <c r="AC40" s="124"/>
      <c r="AD40" s="77"/>
      <c r="AE40" s="77"/>
      <c r="AF40" s="76"/>
      <c r="AG40" s="77"/>
      <c r="AH40" s="76"/>
      <c r="AI40" s="83"/>
      <c r="AJ40" s="76"/>
      <c r="AK40" s="125"/>
      <c r="AL40" s="76"/>
      <c r="AM40" s="76"/>
      <c r="AN40" s="76"/>
      <c r="AO40" s="76"/>
      <c r="AP40" s="126"/>
    </row>
    <row r="41" spans="1:42" ht="12.9" customHeight="1" thickBot="1" x14ac:dyDescent="0.3">
      <c r="A41" s="31"/>
      <c r="B41" s="353"/>
      <c r="C41" s="353"/>
      <c r="D41" s="72"/>
      <c r="E41" s="72"/>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F41" s="128"/>
      <c r="AI41" s="128"/>
    </row>
    <row r="42" spans="1:42" ht="38.25" customHeight="1" x14ac:dyDescent="0.25">
      <c r="A42" s="31"/>
      <c r="B42" s="363" t="s">
        <v>63</v>
      </c>
      <c r="C42" s="364"/>
      <c r="D42" s="61"/>
      <c r="E42" s="365" t="s">
        <v>102</v>
      </c>
      <c r="F42" s="366"/>
      <c r="G42" s="292" t="s">
        <v>20</v>
      </c>
      <c r="H42" s="293"/>
      <c r="I42" s="293"/>
      <c r="J42" s="293"/>
      <c r="K42" s="293"/>
      <c r="L42" s="294"/>
      <c r="M42" s="62"/>
      <c r="N42" s="275" t="s">
        <v>21</v>
      </c>
      <c r="O42" s="276"/>
      <c r="P42" s="276"/>
      <c r="Q42" s="276"/>
      <c r="R42" s="276"/>
      <c r="S42" s="276"/>
      <c r="T42" s="361"/>
      <c r="U42" s="115"/>
      <c r="V42" s="277" t="s">
        <v>22</v>
      </c>
      <c r="W42" s="277"/>
      <c r="X42" s="277"/>
      <c r="Y42" s="277"/>
      <c r="Z42" s="277"/>
      <c r="AA42" s="277"/>
      <c r="AB42" s="362"/>
      <c r="AC42" s="116"/>
      <c r="AD42" s="354" t="s">
        <v>23</v>
      </c>
      <c r="AE42" s="355"/>
      <c r="AF42" s="355"/>
      <c r="AG42" s="355"/>
      <c r="AH42" s="355"/>
      <c r="AI42" s="355"/>
      <c r="AJ42" s="356"/>
      <c r="AK42" s="117"/>
      <c r="AL42" s="354" t="s">
        <v>24</v>
      </c>
      <c r="AM42" s="355"/>
      <c r="AN42" s="355"/>
      <c r="AO42" s="356"/>
      <c r="AP42" s="118"/>
    </row>
    <row r="43" spans="1:42" ht="45" x14ac:dyDescent="0.25">
      <c r="A43" s="31"/>
      <c r="B43" s="63" t="s">
        <v>74</v>
      </c>
      <c r="C43" s="64" t="s">
        <v>26</v>
      </c>
      <c r="D43" s="65"/>
      <c r="E43" s="283" t="s">
        <v>27</v>
      </c>
      <c r="F43" s="284"/>
      <c r="G43" s="67" t="s">
        <v>28</v>
      </c>
      <c r="H43" s="68" t="s">
        <v>29</v>
      </c>
      <c r="I43" s="68" t="s">
        <v>30</v>
      </c>
      <c r="J43" s="68" t="s">
        <v>31</v>
      </c>
      <c r="K43" s="68" t="s">
        <v>32</v>
      </c>
      <c r="L43" s="68" t="s">
        <v>33</v>
      </c>
      <c r="M43" s="66"/>
      <c r="N43" s="119" t="s">
        <v>75</v>
      </c>
      <c r="O43" s="119" t="s">
        <v>76</v>
      </c>
      <c r="P43" s="67" t="s">
        <v>77</v>
      </c>
      <c r="Q43" s="67" t="s">
        <v>34</v>
      </c>
      <c r="R43" s="67" t="s">
        <v>35</v>
      </c>
      <c r="S43" s="67" t="s">
        <v>36</v>
      </c>
      <c r="T43" s="67" t="s">
        <v>33</v>
      </c>
      <c r="U43" s="120"/>
      <c r="V43" s="68" t="s">
        <v>37</v>
      </c>
      <c r="W43" s="68" t="s">
        <v>38</v>
      </c>
      <c r="X43" s="68" t="s">
        <v>39</v>
      </c>
      <c r="Y43" s="68" t="s">
        <v>40</v>
      </c>
      <c r="Z43" s="67" t="s">
        <v>41</v>
      </c>
      <c r="AA43" s="67" t="s">
        <v>42</v>
      </c>
      <c r="AB43" s="67" t="s">
        <v>33</v>
      </c>
      <c r="AC43" s="120"/>
      <c r="AD43" s="68" t="s">
        <v>43</v>
      </c>
      <c r="AE43" s="68" t="s">
        <v>44</v>
      </c>
      <c r="AF43" s="67" t="s">
        <v>78</v>
      </c>
      <c r="AG43" s="68" t="s">
        <v>46</v>
      </c>
      <c r="AH43" s="67" t="s">
        <v>47</v>
      </c>
      <c r="AI43" s="68" t="s">
        <v>48</v>
      </c>
      <c r="AJ43" s="67" t="s">
        <v>33</v>
      </c>
      <c r="AK43" s="121"/>
      <c r="AL43" s="69" t="s">
        <v>49</v>
      </c>
      <c r="AM43" s="69" t="s">
        <v>50</v>
      </c>
      <c r="AN43" s="67" t="s">
        <v>51</v>
      </c>
      <c r="AO43" s="67" t="s">
        <v>52</v>
      </c>
      <c r="AP43" s="122"/>
    </row>
    <row r="44" spans="1:42" ht="15" customHeight="1" x14ac:dyDescent="0.25">
      <c r="A44" s="31"/>
      <c r="B44" s="70" t="s">
        <v>103</v>
      </c>
      <c r="C44" s="71"/>
      <c r="D44" s="72"/>
      <c r="E44" s="273" t="str">
        <f>IF(AK2=0,"",#REF!)</f>
        <v/>
      </c>
      <c r="F44" s="274"/>
      <c r="G44" s="76"/>
      <c r="H44" s="77"/>
      <c r="I44" s="77"/>
      <c r="J44" s="77"/>
      <c r="K44" s="77"/>
      <c r="L44" s="77"/>
      <c r="M44" s="75"/>
      <c r="N44" s="76"/>
      <c r="O44" s="76"/>
      <c r="P44" s="78"/>
      <c r="Q44" s="76"/>
      <c r="R44" s="76"/>
      <c r="S44" s="76"/>
      <c r="T44" s="76">
        <v>0.24</v>
      </c>
      <c r="U44" s="123"/>
      <c r="V44" s="76"/>
      <c r="W44" s="76"/>
      <c r="X44" s="76"/>
      <c r="Y44" s="76"/>
      <c r="Z44" s="76"/>
      <c r="AA44" s="78"/>
      <c r="AB44" s="76"/>
      <c r="AC44" s="124"/>
      <c r="AD44" s="77"/>
      <c r="AE44" s="77"/>
      <c r="AF44" s="78"/>
      <c r="AG44" s="77"/>
      <c r="AH44" s="76"/>
      <c r="AI44" s="76"/>
      <c r="AJ44" s="76"/>
      <c r="AK44" s="125"/>
      <c r="AL44" s="76"/>
      <c r="AM44" s="76"/>
      <c r="AN44" s="76"/>
      <c r="AO44" s="76"/>
      <c r="AP44" s="126"/>
    </row>
    <row r="45" spans="1:42" ht="15" customHeight="1" x14ac:dyDescent="0.25">
      <c r="A45" s="31"/>
      <c r="B45" s="70" t="s">
        <v>70</v>
      </c>
      <c r="C45" s="71"/>
      <c r="D45" s="72"/>
      <c r="E45" s="273" t="str">
        <f>IF(AK6=0,"",#REF!)</f>
        <v/>
      </c>
      <c r="F45" s="274"/>
      <c r="G45" s="76"/>
      <c r="H45" s="77"/>
      <c r="I45" s="77"/>
      <c r="J45" s="77"/>
      <c r="K45" s="77"/>
      <c r="L45" s="77"/>
      <c r="M45" s="75"/>
      <c r="N45" s="76"/>
      <c r="O45" s="76"/>
      <c r="P45" s="76"/>
      <c r="Q45" s="76"/>
      <c r="R45" s="76"/>
      <c r="S45" s="76"/>
      <c r="T45" s="76">
        <v>0.25</v>
      </c>
      <c r="U45" s="123"/>
      <c r="V45" s="76"/>
      <c r="W45" s="76"/>
      <c r="X45" s="76"/>
      <c r="Y45" s="76"/>
      <c r="Z45" s="76"/>
      <c r="AA45" s="76"/>
      <c r="AB45" s="76"/>
      <c r="AC45" s="124"/>
      <c r="AD45" s="77"/>
      <c r="AE45" s="77"/>
      <c r="AF45" s="76"/>
      <c r="AG45" s="77"/>
      <c r="AH45" s="76"/>
      <c r="AI45" s="76"/>
      <c r="AJ45" s="76"/>
      <c r="AK45" s="125"/>
      <c r="AL45" s="76"/>
      <c r="AM45" s="76"/>
      <c r="AN45" s="76"/>
      <c r="AO45" s="76"/>
      <c r="AP45" s="126"/>
    </row>
    <row r="46" spans="1:42" ht="15" customHeight="1" thickBot="1" x14ac:dyDescent="0.3">
      <c r="A46" s="31"/>
      <c r="B46" s="81" t="s">
        <v>104</v>
      </c>
      <c r="C46" s="82"/>
      <c r="D46" s="72"/>
      <c r="E46" s="273" t="str">
        <f>IF(AK7=0,"",#REF!)</f>
        <v/>
      </c>
      <c r="F46" s="274"/>
      <c r="G46" s="76"/>
      <c r="H46" s="77"/>
      <c r="I46" s="77"/>
      <c r="J46" s="77"/>
      <c r="K46" s="77"/>
      <c r="L46" s="77"/>
      <c r="M46" s="75"/>
      <c r="N46" s="76"/>
      <c r="O46" s="76"/>
      <c r="P46" s="76"/>
      <c r="Q46" s="76"/>
      <c r="R46" s="76"/>
      <c r="S46" s="76"/>
      <c r="T46" s="76">
        <v>0.26</v>
      </c>
      <c r="U46" s="123"/>
      <c r="V46" s="83"/>
      <c r="W46" s="83"/>
      <c r="X46" s="83"/>
      <c r="Y46" s="83"/>
      <c r="Z46" s="76"/>
      <c r="AA46" s="76"/>
      <c r="AB46" s="76"/>
      <c r="AC46" s="124"/>
      <c r="AD46" s="77"/>
      <c r="AE46" s="77"/>
      <c r="AF46" s="76"/>
      <c r="AG46" s="77"/>
      <c r="AH46" s="76"/>
      <c r="AI46" s="83"/>
      <c r="AJ46" s="76"/>
      <c r="AK46" s="125"/>
      <c r="AL46" s="76"/>
      <c r="AM46" s="76"/>
      <c r="AN46" s="76"/>
      <c r="AO46" s="76"/>
      <c r="AP46" s="126"/>
    </row>
    <row r="47" spans="1:42" ht="16.5" customHeight="1" thickBot="1" x14ac:dyDescent="0.3">
      <c r="A47" s="31"/>
      <c r="B47" s="127"/>
      <c r="C47" s="127"/>
      <c r="D47" s="61"/>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F47" s="72"/>
      <c r="AI47" s="72"/>
    </row>
    <row r="48" spans="1:42" ht="38.25" customHeight="1" x14ac:dyDescent="0.25">
      <c r="A48" s="31"/>
      <c r="B48" s="363" t="s">
        <v>63</v>
      </c>
      <c r="C48" s="364"/>
      <c r="D48" s="61"/>
      <c r="E48" s="365" t="s">
        <v>105</v>
      </c>
      <c r="F48" s="366"/>
      <c r="G48" s="292" t="s">
        <v>20</v>
      </c>
      <c r="H48" s="293"/>
      <c r="I48" s="293"/>
      <c r="J48" s="293"/>
      <c r="K48" s="293"/>
      <c r="L48" s="294"/>
      <c r="M48" s="62"/>
      <c r="N48" s="275" t="s">
        <v>21</v>
      </c>
      <c r="O48" s="276"/>
      <c r="P48" s="276"/>
      <c r="Q48" s="276"/>
      <c r="R48" s="276"/>
      <c r="S48" s="276"/>
      <c r="T48" s="361"/>
      <c r="U48" s="115"/>
      <c r="V48" s="277" t="s">
        <v>22</v>
      </c>
      <c r="W48" s="277"/>
      <c r="X48" s="277"/>
      <c r="Y48" s="277"/>
      <c r="Z48" s="277"/>
      <c r="AA48" s="277"/>
      <c r="AB48" s="362"/>
      <c r="AC48" s="116"/>
      <c r="AD48" s="354" t="s">
        <v>23</v>
      </c>
      <c r="AE48" s="355"/>
      <c r="AF48" s="355"/>
      <c r="AG48" s="355"/>
      <c r="AH48" s="355"/>
      <c r="AI48" s="355"/>
      <c r="AJ48" s="356"/>
      <c r="AK48" s="117"/>
      <c r="AL48" s="354" t="s">
        <v>24</v>
      </c>
      <c r="AM48" s="355"/>
      <c r="AN48" s="355"/>
      <c r="AO48" s="356"/>
      <c r="AP48" s="118"/>
    </row>
    <row r="49" spans="1:42" ht="45" x14ac:dyDescent="0.25">
      <c r="A49" s="31"/>
      <c r="B49" s="63" t="s">
        <v>74</v>
      </c>
      <c r="C49" s="64" t="s">
        <v>26</v>
      </c>
      <c r="D49" s="65"/>
      <c r="E49" s="283" t="s">
        <v>27</v>
      </c>
      <c r="F49" s="284"/>
      <c r="G49" s="67" t="s">
        <v>28</v>
      </c>
      <c r="H49" s="68" t="s">
        <v>29</v>
      </c>
      <c r="I49" s="68" t="s">
        <v>30</v>
      </c>
      <c r="J49" s="68" t="s">
        <v>31</v>
      </c>
      <c r="K49" s="68" t="s">
        <v>32</v>
      </c>
      <c r="L49" s="68" t="s">
        <v>33</v>
      </c>
      <c r="M49" s="66"/>
      <c r="N49" s="119" t="s">
        <v>75</v>
      </c>
      <c r="O49" s="119" t="s">
        <v>76</v>
      </c>
      <c r="P49" s="67" t="s">
        <v>77</v>
      </c>
      <c r="Q49" s="67" t="s">
        <v>34</v>
      </c>
      <c r="R49" s="67" t="s">
        <v>35</v>
      </c>
      <c r="S49" s="67" t="s">
        <v>36</v>
      </c>
      <c r="T49" s="67" t="s">
        <v>33</v>
      </c>
      <c r="U49" s="120"/>
      <c r="V49" s="68" t="s">
        <v>37</v>
      </c>
      <c r="W49" s="68" t="s">
        <v>38</v>
      </c>
      <c r="X49" s="68" t="s">
        <v>39</v>
      </c>
      <c r="Y49" s="68" t="s">
        <v>40</v>
      </c>
      <c r="Z49" s="67" t="s">
        <v>41</v>
      </c>
      <c r="AA49" s="67" t="s">
        <v>42</v>
      </c>
      <c r="AB49" s="67" t="s">
        <v>33</v>
      </c>
      <c r="AC49" s="120"/>
      <c r="AD49" s="68" t="s">
        <v>43</v>
      </c>
      <c r="AE49" s="68" t="s">
        <v>44</v>
      </c>
      <c r="AF49" s="67" t="s">
        <v>78</v>
      </c>
      <c r="AG49" s="68" t="s">
        <v>46</v>
      </c>
      <c r="AH49" s="67" t="s">
        <v>47</v>
      </c>
      <c r="AI49" s="68" t="s">
        <v>48</v>
      </c>
      <c r="AJ49" s="67" t="s">
        <v>33</v>
      </c>
      <c r="AK49" s="121"/>
      <c r="AL49" s="69" t="s">
        <v>49</v>
      </c>
      <c r="AM49" s="69" t="s">
        <v>50</v>
      </c>
      <c r="AN49" s="67" t="s">
        <v>51</v>
      </c>
      <c r="AO49" s="67" t="s">
        <v>52</v>
      </c>
      <c r="AP49" s="122"/>
    </row>
    <row r="50" spans="1:42" ht="15" customHeight="1" x14ac:dyDescent="0.25">
      <c r="A50" s="31"/>
      <c r="B50" s="70" t="s">
        <v>106</v>
      </c>
      <c r="C50" s="71"/>
      <c r="D50" s="61"/>
      <c r="E50" s="273" t="str">
        <f>IF(AK11=0,"",E21)</f>
        <v/>
      </c>
      <c r="F50" s="274"/>
      <c r="G50" s="76"/>
      <c r="H50" s="77"/>
      <c r="I50" s="77"/>
      <c r="J50" s="77"/>
      <c r="K50" s="77"/>
      <c r="L50" s="77"/>
      <c r="M50" s="75"/>
      <c r="N50" s="76"/>
      <c r="O50" s="76"/>
      <c r="P50" s="78"/>
      <c r="Q50" s="76"/>
      <c r="R50" s="76"/>
      <c r="S50" s="76"/>
      <c r="T50" s="76">
        <v>0.48</v>
      </c>
      <c r="U50" s="123"/>
      <c r="V50" s="76"/>
      <c r="W50" s="76"/>
      <c r="X50" s="76"/>
      <c r="Y50" s="76"/>
      <c r="Z50" s="76"/>
      <c r="AA50" s="78"/>
      <c r="AB50" s="76"/>
      <c r="AC50" s="124"/>
      <c r="AD50" s="77"/>
      <c r="AE50" s="77"/>
      <c r="AF50" s="78"/>
      <c r="AG50" s="77"/>
      <c r="AH50" s="76"/>
      <c r="AI50" s="76"/>
      <c r="AJ50" s="76"/>
      <c r="AK50" s="125"/>
      <c r="AL50" s="76"/>
      <c r="AM50" s="76"/>
      <c r="AN50" s="76"/>
      <c r="AO50" s="76"/>
      <c r="AP50" s="126"/>
    </row>
    <row r="51" spans="1:42" ht="15" customHeight="1" x14ac:dyDescent="0.25">
      <c r="A51" s="31"/>
      <c r="B51" s="70" t="s">
        <v>71</v>
      </c>
      <c r="C51" s="71"/>
      <c r="D51" s="61"/>
      <c r="E51" s="273"/>
      <c r="F51" s="274"/>
      <c r="G51" s="76"/>
      <c r="H51" s="77"/>
      <c r="I51" s="77"/>
      <c r="J51" s="77"/>
      <c r="K51" s="77"/>
      <c r="L51" s="77"/>
      <c r="M51" s="75"/>
      <c r="N51" s="76"/>
      <c r="O51" s="76"/>
      <c r="P51" s="76"/>
      <c r="Q51" s="76"/>
      <c r="R51" s="76"/>
      <c r="S51" s="76"/>
      <c r="T51" s="76">
        <v>0.49</v>
      </c>
      <c r="U51" s="123"/>
      <c r="V51" s="76"/>
      <c r="W51" s="76"/>
      <c r="X51" s="76"/>
      <c r="Y51" s="76"/>
      <c r="Z51" s="76"/>
      <c r="AA51" s="76"/>
      <c r="AB51" s="76"/>
      <c r="AC51" s="124"/>
      <c r="AD51" s="77"/>
      <c r="AE51" s="77"/>
      <c r="AF51" s="76"/>
      <c r="AG51" s="77"/>
      <c r="AH51" s="76"/>
      <c r="AI51" s="76"/>
      <c r="AJ51" s="76"/>
      <c r="AK51" s="125"/>
      <c r="AL51" s="76"/>
      <c r="AM51" s="76"/>
      <c r="AN51" s="76"/>
      <c r="AO51" s="76"/>
      <c r="AP51" s="126"/>
    </row>
    <row r="52" spans="1:42" ht="15" customHeight="1" thickBot="1" x14ac:dyDescent="0.3">
      <c r="A52" s="31"/>
      <c r="B52" s="81" t="s">
        <v>107</v>
      </c>
      <c r="C52" s="82"/>
      <c r="D52" s="61"/>
      <c r="E52" s="273"/>
      <c r="F52" s="274"/>
      <c r="G52" s="76"/>
      <c r="H52" s="77"/>
      <c r="I52" s="77"/>
      <c r="J52" s="77"/>
      <c r="K52" s="77"/>
      <c r="L52" s="77"/>
      <c r="M52" s="75"/>
      <c r="N52" s="76"/>
      <c r="O52" s="76"/>
      <c r="P52" s="76"/>
      <c r="Q52" s="76"/>
      <c r="R52" s="76"/>
      <c r="S52" s="76"/>
      <c r="T52" s="76">
        <v>0.5</v>
      </c>
      <c r="U52" s="123"/>
      <c r="V52" s="83"/>
      <c r="W52" s="83"/>
      <c r="X52" s="83"/>
      <c r="Y52" s="83"/>
      <c r="Z52" s="76"/>
      <c r="AA52" s="76"/>
      <c r="AB52" s="76"/>
      <c r="AC52" s="124"/>
      <c r="AD52" s="77"/>
      <c r="AE52" s="77"/>
      <c r="AF52" s="76"/>
      <c r="AG52" s="77"/>
      <c r="AH52" s="76"/>
      <c r="AI52" s="83"/>
      <c r="AJ52" s="76"/>
      <c r="AK52" s="125"/>
      <c r="AL52" s="76"/>
      <c r="AM52" s="76"/>
      <c r="AN52" s="76"/>
      <c r="AO52" s="76"/>
      <c r="AP52" s="126"/>
    </row>
    <row r="53" spans="1:42" ht="17.399999999999999" customHeight="1" thickBot="1" x14ac:dyDescent="0.3">
      <c r="A53" s="31"/>
      <c r="B53" s="127"/>
      <c r="C53" s="127"/>
      <c r="D53" s="61"/>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F53" s="72"/>
      <c r="AI53" s="72"/>
    </row>
    <row r="54" spans="1:42" ht="32.1" customHeight="1" x14ac:dyDescent="0.25">
      <c r="A54" s="31"/>
      <c r="B54" s="363" t="s">
        <v>63</v>
      </c>
      <c r="C54" s="364"/>
      <c r="D54" s="61"/>
      <c r="E54" s="365" t="s">
        <v>108</v>
      </c>
      <c r="F54" s="366"/>
      <c r="G54" s="292" t="s">
        <v>20</v>
      </c>
      <c r="H54" s="293"/>
      <c r="I54" s="293"/>
      <c r="J54" s="293"/>
      <c r="K54" s="293"/>
      <c r="L54" s="294"/>
      <c r="M54" s="62"/>
      <c r="N54" s="275" t="s">
        <v>21</v>
      </c>
      <c r="O54" s="276"/>
      <c r="P54" s="276"/>
      <c r="Q54" s="276"/>
      <c r="R54" s="276"/>
      <c r="S54" s="276"/>
      <c r="T54" s="361"/>
      <c r="U54" s="115"/>
      <c r="V54" s="277" t="s">
        <v>22</v>
      </c>
      <c r="W54" s="277"/>
      <c r="X54" s="277"/>
      <c r="Y54" s="277"/>
      <c r="Z54" s="277"/>
      <c r="AA54" s="277"/>
      <c r="AB54" s="362"/>
      <c r="AC54" s="116"/>
      <c r="AD54" s="354" t="s">
        <v>23</v>
      </c>
      <c r="AE54" s="355"/>
      <c r="AF54" s="355"/>
      <c r="AG54" s="355"/>
      <c r="AH54" s="355"/>
      <c r="AI54" s="355"/>
      <c r="AJ54" s="356"/>
      <c r="AK54" s="117"/>
      <c r="AL54" s="354" t="s">
        <v>24</v>
      </c>
      <c r="AM54" s="355"/>
      <c r="AN54" s="355"/>
      <c r="AO54" s="356"/>
      <c r="AP54" s="118"/>
    </row>
    <row r="55" spans="1:42" ht="45" x14ac:dyDescent="0.25">
      <c r="A55" s="31"/>
      <c r="B55" s="63" t="s">
        <v>74</v>
      </c>
      <c r="C55" s="64" t="s">
        <v>26</v>
      </c>
      <c r="D55" s="65"/>
      <c r="E55" s="283" t="s">
        <v>27</v>
      </c>
      <c r="F55" s="284"/>
      <c r="G55" s="67" t="s">
        <v>28</v>
      </c>
      <c r="H55" s="68" t="s">
        <v>29</v>
      </c>
      <c r="I55" s="68" t="s">
        <v>30</v>
      </c>
      <c r="J55" s="68" t="s">
        <v>31</v>
      </c>
      <c r="K55" s="68" t="s">
        <v>32</v>
      </c>
      <c r="L55" s="68" t="s">
        <v>33</v>
      </c>
      <c r="M55" s="66"/>
      <c r="N55" s="119" t="s">
        <v>75</v>
      </c>
      <c r="O55" s="119" t="s">
        <v>76</v>
      </c>
      <c r="P55" s="67" t="s">
        <v>77</v>
      </c>
      <c r="Q55" s="67" t="s">
        <v>34</v>
      </c>
      <c r="R55" s="67" t="s">
        <v>35</v>
      </c>
      <c r="S55" s="67" t="s">
        <v>36</v>
      </c>
      <c r="T55" s="67" t="s">
        <v>33</v>
      </c>
      <c r="U55" s="120"/>
      <c r="V55" s="68" t="s">
        <v>37</v>
      </c>
      <c r="W55" s="68" t="s">
        <v>38</v>
      </c>
      <c r="X55" s="68" t="s">
        <v>39</v>
      </c>
      <c r="Y55" s="68" t="s">
        <v>40</v>
      </c>
      <c r="Z55" s="67" t="s">
        <v>41</v>
      </c>
      <c r="AA55" s="67" t="s">
        <v>42</v>
      </c>
      <c r="AB55" s="67" t="s">
        <v>33</v>
      </c>
      <c r="AC55" s="120"/>
      <c r="AD55" s="68" t="s">
        <v>43</v>
      </c>
      <c r="AE55" s="68" t="s">
        <v>44</v>
      </c>
      <c r="AF55" s="67" t="s">
        <v>78</v>
      </c>
      <c r="AG55" s="68" t="s">
        <v>46</v>
      </c>
      <c r="AH55" s="67" t="s">
        <v>47</v>
      </c>
      <c r="AI55" s="68" t="s">
        <v>48</v>
      </c>
      <c r="AJ55" s="67" t="s">
        <v>33</v>
      </c>
      <c r="AK55" s="121"/>
      <c r="AL55" s="69" t="s">
        <v>49</v>
      </c>
      <c r="AM55" s="69" t="s">
        <v>50</v>
      </c>
      <c r="AN55" s="67" t="s">
        <v>51</v>
      </c>
      <c r="AO55" s="67" t="s">
        <v>52</v>
      </c>
      <c r="AP55" s="122"/>
    </row>
    <row r="56" spans="1:42" ht="15" customHeight="1" x14ac:dyDescent="0.25">
      <c r="A56" s="31"/>
      <c r="B56" s="70" t="s">
        <v>109</v>
      </c>
      <c r="C56" s="71"/>
      <c r="D56" s="72"/>
      <c r="E56" s="273"/>
      <c r="F56" s="274"/>
      <c r="G56" s="76"/>
      <c r="H56" s="77"/>
      <c r="I56" s="77"/>
      <c r="J56" s="77"/>
      <c r="K56" s="77"/>
      <c r="L56" s="77"/>
      <c r="M56" s="75"/>
      <c r="N56" s="76"/>
      <c r="O56" s="76"/>
      <c r="P56" s="78"/>
      <c r="Q56" s="76"/>
      <c r="R56" s="76"/>
      <c r="S56" s="76"/>
      <c r="T56" s="76">
        <v>0.72</v>
      </c>
      <c r="U56" s="123"/>
      <c r="V56" s="76"/>
      <c r="W56" s="76"/>
      <c r="X56" s="76"/>
      <c r="Y56" s="76"/>
      <c r="Z56" s="76"/>
      <c r="AA56" s="78"/>
      <c r="AB56" s="76"/>
      <c r="AC56" s="124"/>
      <c r="AD56" s="77"/>
      <c r="AE56" s="77"/>
      <c r="AF56" s="78"/>
      <c r="AG56" s="77"/>
      <c r="AH56" s="76"/>
      <c r="AI56" s="76"/>
      <c r="AJ56" s="76"/>
      <c r="AK56" s="125"/>
      <c r="AL56" s="76"/>
      <c r="AM56" s="76"/>
      <c r="AN56" s="76"/>
      <c r="AO56" s="76"/>
      <c r="AP56" s="126"/>
    </row>
    <row r="57" spans="1:42" ht="15" customHeight="1" x14ac:dyDescent="0.25">
      <c r="A57" s="31"/>
      <c r="B57" s="70" t="s">
        <v>72</v>
      </c>
      <c r="C57" s="71"/>
      <c r="D57" s="72"/>
      <c r="E57" s="273"/>
      <c r="F57" s="274"/>
      <c r="G57" s="76"/>
      <c r="H57" s="77"/>
      <c r="I57" s="77"/>
      <c r="J57" s="77"/>
      <c r="K57" s="77"/>
      <c r="L57" s="77"/>
      <c r="M57" s="75"/>
      <c r="N57" s="76"/>
      <c r="O57" s="76"/>
      <c r="P57" s="76"/>
      <c r="Q57" s="76"/>
      <c r="R57" s="76"/>
      <c r="S57" s="76"/>
      <c r="T57" s="76">
        <v>0.73</v>
      </c>
      <c r="U57" s="123"/>
      <c r="V57" s="76"/>
      <c r="W57" s="76"/>
      <c r="X57" s="76"/>
      <c r="Y57" s="76"/>
      <c r="Z57" s="76"/>
      <c r="AA57" s="76"/>
      <c r="AB57" s="76"/>
      <c r="AC57" s="124"/>
      <c r="AD57" s="77"/>
      <c r="AE57" s="77"/>
      <c r="AF57" s="76"/>
      <c r="AG57" s="77"/>
      <c r="AH57" s="76"/>
      <c r="AI57" s="76"/>
      <c r="AJ57" s="76"/>
      <c r="AK57" s="125"/>
      <c r="AL57" s="76"/>
      <c r="AM57" s="76"/>
      <c r="AN57" s="76"/>
      <c r="AO57" s="76"/>
      <c r="AP57" s="126"/>
    </row>
    <row r="58" spans="1:42" ht="15" customHeight="1" thickBot="1" x14ac:dyDescent="0.3">
      <c r="A58" s="31"/>
      <c r="B58" s="81" t="s">
        <v>110</v>
      </c>
      <c r="C58" s="82"/>
      <c r="D58" s="72"/>
      <c r="E58" s="273"/>
      <c r="F58" s="274"/>
      <c r="G58" s="76"/>
      <c r="H58" s="77"/>
      <c r="I58" s="77"/>
      <c r="J58" s="77"/>
      <c r="K58" s="77"/>
      <c r="L58" s="77"/>
      <c r="M58" s="75"/>
      <c r="N58" s="76"/>
      <c r="O58" s="76"/>
      <c r="P58" s="76"/>
      <c r="Q58" s="76"/>
      <c r="R58" s="76"/>
      <c r="S58" s="76"/>
      <c r="T58" s="76">
        <v>0.74</v>
      </c>
      <c r="U58" s="123"/>
      <c r="V58" s="83"/>
      <c r="W58" s="83"/>
      <c r="X58" s="83"/>
      <c r="Y58" s="83"/>
      <c r="Z58" s="76"/>
      <c r="AA58" s="76"/>
      <c r="AB58" s="76"/>
      <c r="AC58" s="124"/>
      <c r="AD58" s="77"/>
      <c r="AE58" s="77"/>
      <c r="AF58" s="76"/>
      <c r="AG58" s="77"/>
      <c r="AH58" s="76"/>
      <c r="AI58" s="83"/>
      <c r="AJ58" s="76"/>
      <c r="AK58" s="125"/>
      <c r="AL58" s="76"/>
      <c r="AM58" s="76"/>
      <c r="AN58" s="76"/>
      <c r="AO58" s="76"/>
      <c r="AP58" s="126"/>
    </row>
    <row r="59" spans="1:42" ht="18" customHeight="1" thickBot="1" x14ac:dyDescent="0.3">
      <c r="A59" s="31"/>
      <c r="B59" s="127"/>
      <c r="C59" s="127"/>
      <c r="D59" s="61"/>
      <c r="E59" s="72"/>
      <c r="F59" s="128"/>
      <c r="G59" s="72"/>
      <c r="H59" s="72"/>
      <c r="I59" s="72"/>
      <c r="J59" s="72"/>
      <c r="K59" s="72"/>
      <c r="L59" s="72"/>
      <c r="M59" s="72"/>
      <c r="N59" s="72"/>
      <c r="O59" s="72"/>
      <c r="P59" s="72"/>
      <c r="Q59" s="72"/>
      <c r="R59" s="72"/>
      <c r="S59" s="72"/>
      <c r="T59" s="72"/>
      <c r="U59" s="72"/>
      <c r="V59" s="72"/>
      <c r="W59" s="72"/>
      <c r="X59" s="72"/>
      <c r="Y59" s="72"/>
      <c r="Z59" s="72"/>
      <c r="AA59" s="72"/>
      <c r="AB59" s="72"/>
      <c r="AC59" s="72"/>
      <c r="AF59" s="72"/>
      <c r="AI59" s="72"/>
    </row>
    <row r="60" spans="1:42" ht="36.9" customHeight="1" x14ac:dyDescent="0.25">
      <c r="A60" s="31"/>
      <c r="B60" s="357" t="s">
        <v>64</v>
      </c>
      <c r="C60" s="358"/>
      <c r="D60" s="61"/>
      <c r="E60" s="359" t="s">
        <v>111</v>
      </c>
      <c r="F60" s="360"/>
      <c r="G60" s="292" t="s">
        <v>20</v>
      </c>
      <c r="H60" s="293"/>
      <c r="I60" s="293"/>
      <c r="J60" s="293"/>
      <c r="K60" s="293"/>
      <c r="L60" s="294"/>
      <c r="M60" s="62"/>
      <c r="N60" s="275" t="s">
        <v>21</v>
      </c>
      <c r="O60" s="276"/>
      <c r="P60" s="276"/>
      <c r="Q60" s="276"/>
      <c r="R60" s="276"/>
      <c r="S60" s="276"/>
      <c r="T60" s="361"/>
      <c r="U60" s="115"/>
      <c r="V60" s="277" t="s">
        <v>22</v>
      </c>
      <c r="W60" s="277"/>
      <c r="X60" s="277"/>
      <c r="Y60" s="277"/>
      <c r="Z60" s="277"/>
      <c r="AA60" s="277"/>
      <c r="AB60" s="362"/>
      <c r="AC60" s="116"/>
      <c r="AD60" s="354" t="s">
        <v>23</v>
      </c>
      <c r="AE60" s="355"/>
      <c r="AF60" s="355"/>
      <c r="AG60" s="355"/>
      <c r="AH60" s="355"/>
      <c r="AI60" s="355"/>
      <c r="AJ60" s="356"/>
      <c r="AK60" s="117"/>
      <c r="AL60" s="354" t="s">
        <v>24</v>
      </c>
      <c r="AM60" s="355"/>
      <c r="AN60" s="355"/>
      <c r="AO60" s="356"/>
      <c r="AP60" s="118"/>
    </row>
    <row r="61" spans="1:42" ht="45" x14ac:dyDescent="0.25">
      <c r="A61" s="31"/>
      <c r="B61" s="63" t="s">
        <v>74</v>
      </c>
      <c r="C61" s="64" t="s">
        <v>26</v>
      </c>
      <c r="D61" s="65"/>
      <c r="E61" s="283" t="s">
        <v>27</v>
      </c>
      <c r="F61" s="284"/>
      <c r="G61" s="67" t="s">
        <v>28</v>
      </c>
      <c r="H61" s="68" t="s">
        <v>29</v>
      </c>
      <c r="I61" s="68" t="s">
        <v>30</v>
      </c>
      <c r="J61" s="68" t="s">
        <v>31</v>
      </c>
      <c r="K61" s="68" t="s">
        <v>32</v>
      </c>
      <c r="L61" s="68" t="s">
        <v>33</v>
      </c>
      <c r="M61" s="66"/>
      <c r="N61" s="119" t="s">
        <v>75</v>
      </c>
      <c r="O61" s="119" t="s">
        <v>76</v>
      </c>
      <c r="P61" s="67" t="s">
        <v>77</v>
      </c>
      <c r="Q61" s="67" t="s">
        <v>34</v>
      </c>
      <c r="R61" s="67" t="s">
        <v>35</v>
      </c>
      <c r="S61" s="67" t="s">
        <v>36</v>
      </c>
      <c r="T61" s="67" t="s">
        <v>33</v>
      </c>
      <c r="U61" s="120"/>
      <c r="V61" s="68" t="s">
        <v>37</v>
      </c>
      <c r="W61" s="68" t="s">
        <v>38</v>
      </c>
      <c r="X61" s="68" t="s">
        <v>39</v>
      </c>
      <c r="Y61" s="68" t="s">
        <v>40</v>
      </c>
      <c r="Z61" s="67" t="s">
        <v>41</v>
      </c>
      <c r="AA61" s="67" t="s">
        <v>42</v>
      </c>
      <c r="AB61" s="67" t="s">
        <v>33</v>
      </c>
      <c r="AC61" s="120"/>
      <c r="AD61" s="68" t="s">
        <v>43</v>
      </c>
      <c r="AE61" s="68" t="s">
        <v>44</v>
      </c>
      <c r="AF61" s="67" t="s">
        <v>78</v>
      </c>
      <c r="AG61" s="68" t="s">
        <v>46</v>
      </c>
      <c r="AH61" s="67" t="s">
        <v>47</v>
      </c>
      <c r="AI61" s="68" t="s">
        <v>48</v>
      </c>
      <c r="AJ61" s="67" t="s">
        <v>33</v>
      </c>
      <c r="AK61" s="121"/>
      <c r="AL61" s="69" t="s">
        <v>49</v>
      </c>
      <c r="AM61" s="69" t="s">
        <v>50</v>
      </c>
      <c r="AN61" s="67" t="s">
        <v>51</v>
      </c>
      <c r="AO61" s="67" t="s">
        <v>52</v>
      </c>
      <c r="AP61" s="122"/>
    </row>
    <row r="62" spans="1:42" ht="15" customHeight="1" x14ac:dyDescent="0.25">
      <c r="A62" s="31"/>
      <c r="B62" s="141" t="s">
        <v>112</v>
      </c>
      <c r="C62" s="71"/>
      <c r="D62" s="61"/>
      <c r="E62" s="273" t="str">
        <f>IF(B62=0,"",E20)</f>
        <v>Campus Decarbonization Master Plan</v>
      </c>
      <c r="F62" s="274"/>
      <c r="G62" s="76"/>
      <c r="H62" s="77"/>
      <c r="I62" s="77"/>
      <c r="J62" s="77"/>
      <c r="K62" s="77"/>
      <c r="L62" s="77"/>
      <c r="M62" s="75"/>
      <c r="N62" s="76"/>
      <c r="O62" s="76"/>
      <c r="P62" s="78"/>
      <c r="Q62" s="76"/>
      <c r="R62" s="76"/>
      <c r="S62" s="76"/>
      <c r="T62" s="76">
        <v>0.96</v>
      </c>
      <c r="U62" s="123"/>
      <c r="V62" s="76"/>
      <c r="W62" s="76"/>
      <c r="X62" s="76"/>
      <c r="Y62" s="76"/>
      <c r="Z62" s="76"/>
      <c r="AA62" s="78"/>
      <c r="AB62" s="76"/>
      <c r="AC62" s="124"/>
      <c r="AD62" s="77"/>
      <c r="AE62" s="77"/>
      <c r="AF62" s="78"/>
      <c r="AG62" s="77"/>
      <c r="AH62" s="76"/>
      <c r="AI62" s="76"/>
      <c r="AJ62" s="76"/>
      <c r="AK62" s="125"/>
      <c r="AL62" s="76"/>
      <c r="AM62" s="76"/>
      <c r="AN62" s="76"/>
      <c r="AO62" s="76"/>
      <c r="AP62" s="126"/>
    </row>
    <row r="63" spans="1:42" ht="15" customHeight="1" x14ac:dyDescent="0.25">
      <c r="A63" s="31"/>
      <c r="B63" s="70" t="s">
        <v>73</v>
      </c>
      <c r="C63" s="71"/>
      <c r="D63" s="61"/>
      <c r="E63" s="273"/>
      <c r="F63" s="274"/>
      <c r="G63" s="76"/>
      <c r="H63" s="77"/>
      <c r="I63" s="77"/>
      <c r="J63" s="77"/>
      <c r="K63" s="77"/>
      <c r="L63" s="77"/>
      <c r="M63" s="75"/>
      <c r="N63" s="76"/>
      <c r="O63" s="76"/>
      <c r="P63" s="76"/>
      <c r="Q63" s="76"/>
      <c r="R63" s="76"/>
      <c r="S63" s="76"/>
      <c r="T63" s="76">
        <v>0.97</v>
      </c>
      <c r="U63" s="123"/>
      <c r="V63" s="76"/>
      <c r="W63" s="76"/>
      <c r="X63" s="76"/>
      <c r="Y63" s="76"/>
      <c r="Z63" s="76"/>
      <c r="AA63" s="76"/>
      <c r="AB63" s="76"/>
      <c r="AC63" s="124"/>
      <c r="AD63" s="77"/>
      <c r="AE63" s="77"/>
      <c r="AF63" s="76"/>
      <c r="AG63" s="77"/>
      <c r="AH63" s="76"/>
      <c r="AI63" s="76"/>
      <c r="AJ63" s="76"/>
      <c r="AK63" s="125"/>
      <c r="AL63" s="76"/>
      <c r="AM63" s="76"/>
      <c r="AN63" s="76"/>
      <c r="AO63" s="76"/>
      <c r="AP63" s="126"/>
    </row>
    <row r="64" spans="1:42" ht="15" customHeight="1" thickBot="1" x14ac:dyDescent="0.3">
      <c r="A64" s="31"/>
      <c r="B64" s="81" t="s">
        <v>113</v>
      </c>
      <c r="C64" s="82"/>
      <c r="D64" s="61"/>
      <c r="E64" s="273"/>
      <c r="F64" s="274"/>
      <c r="G64" s="76"/>
      <c r="H64" s="77"/>
      <c r="I64" s="77"/>
      <c r="J64" s="77"/>
      <c r="K64" s="77"/>
      <c r="L64" s="77"/>
      <c r="M64" s="75"/>
      <c r="N64" s="76"/>
      <c r="O64" s="76"/>
      <c r="P64" s="76"/>
      <c r="Q64" s="76"/>
      <c r="R64" s="76"/>
      <c r="S64" s="76"/>
      <c r="T64" s="76">
        <v>0.98</v>
      </c>
      <c r="U64" s="123"/>
      <c r="V64" s="83"/>
      <c r="W64" s="83"/>
      <c r="X64" s="83"/>
      <c r="Y64" s="83"/>
      <c r="Z64" s="76"/>
      <c r="AA64" s="76"/>
      <c r="AB64" s="76"/>
      <c r="AC64" s="124"/>
      <c r="AD64" s="77"/>
      <c r="AE64" s="77"/>
      <c r="AF64" s="76"/>
      <c r="AG64" s="77"/>
      <c r="AH64" s="76"/>
      <c r="AI64" s="83"/>
      <c r="AJ64" s="76"/>
      <c r="AK64" s="125"/>
      <c r="AL64" s="76"/>
      <c r="AM64" s="76"/>
      <c r="AN64" s="76"/>
      <c r="AO64" s="76"/>
      <c r="AP64" s="126"/>
    </row>
    <row r="65" spans="1:42" ht="24" customHeight="1" x14ac:dyDescent="0.25">
      <c r="A65" s="31"/>
      <c r="B65" s="353"/>
      <c r="C65" s="353"/>
      <c r="D65" s="61"/>
      <c r="E65" s="72"/>
      <c r="F65" s="128"/>
      <c r="G65" s="72"/>
      <c r="H65" s="72"/>
      <c r="I65" s="72"/>
      <c r="J65" s="72"/>
      <c r="K65" s="72"/>
      <c r="L65" s="72"/>
      <c r="M65" s="72"/>
      <c r="N65" s="72"/>
      <c r="O65" s="72"/>
      <c r="P65" s="72"/>
      <c r="Q65" s="72"/>
      <c r="R65" s="72"/>
      <c r="S65" s="72"/>
      <c r="T65" s="72"/>
      <c r="U65" s="72"/>
      <c r="V65" s="72"/>
      <c r="W65" s="72"/>
      <c r="X65" s="72"/>
      <c r="Y65" s="72"/>
      <c r="Z65" s="72"/>
      <c r="AA65" s="72"/>
      <c r="AB65" s="72"/>
      <c r="AC65" s="72"/>
      <c r="AF65" s="72"/>
      <c r="AI65" s="72"/>
    </row>
    <row r="66" spans="1:42" ht="6" customHeight="1" x14ac:dyDescent="0.25">
      <c r="A66" s="31"/>
      <c r="B66" s="127"/>
      <c r="C66" s="127"/>
      <c r="D66" s="61"/>
      <c r="E66" s="72"/>
      <c r="F66" s="128"/>
      <c r="G66" s="72"/>
      <c r="H66" s="72"/>
      <c r="I66" s="72"/>
      <c r="J66" s="72"/>
      <c r="K66" s="72"/>
      <c r="L66" s="72"/>
      <c r="M66" s="72"/>
      <c r="N66" s="72"/>
      <c r="O66" s="72"/>
      <c r="P66" s="72"/>
      <c r="Q66" s="72"/>
      <c r="R66" s="72"/>
      <c r="S66" s="72"/>
      <c r="T66" s="72"/>
      <c r="U66" s="72"/>
      <c r="V66" s="72"/>
      <c r="W66" s="72"/>
      <c r="X66" s="72"/>
      <c r="Y66" s="72"/>
      <c r="Z66" s="72"/>
      <c r="AA66" s="72"/>
      <c r="AB66" s="72"/>
      <c r="AC66" s="72"/>
      <c r="AF66" s="72"/>
      <c r="AI66" s="72"/>
    </row>
    <row r="67" spans="1:42" ht="4.5" customHeight="1" x14ac:dyDescent="0.25">
      <c r="A67" s="31"/>
      <c r="B67" s="32"/>
      <c r="C67" s="34"/>
      <c r="D67" s="34"/>
      <c r="E67" s="34"/>
      <c r="F67" s="32"/>
      <c r="G67" s="142"/>
      <c r="H67" s="142"/>
      <c r="I67" s="142"/>
      <c r="J67" s="142"/>
      <c r="K67" s="142"/>
      <c r="L67" s="142"/>
      <c r="M67" s="142"/>
      <c r="N67" s="142"/>
      <c r="O67" s="142"/>
      <c r="P67" s="142"/>
      <c r="Q67" s="142"/>
      <c r="R67" s="142"/>
      <c r="S67" s="142"/>
      <c r="T67" s="142"/>
      <c r="U67" s="142"/>
      <c r="V67" s="142"/>
      <c r="W67" s="142"/>
      <c r="X67" s="142"/>
      <c r="Y67" s="142"/>
      <c r="Z67" s="143"/>
      <c r="AA67" s="142"/>
      <c r="AB67" s="142"/>
      <c r="AC67" s="34"/>
      <c r="AD67" s="142"/>
      <c r="AE67" s="142"/>
      <c r="AF67" s="142"/>
      <c r="AG67" s="142"/>
      <c r="AH67" s="142"/>
      <c r="AI67" s="142"/>
      <c r="AJ67" s="31"/>
      <c r="AK67" s="144"/>
      <c r="AL67" s="142"/>
      <c r="AM67" s="145"/>
      <c r="AN67" s="145"/>
      <c r="AO67" s="146"/>
      <c r="AP67" s="31"/>
    </row>
  </sheetData>
  <mergeCells count="112">
    <mergeCell ref="B12:C12"/>
    <mergeCell ref="E12:F12"/>
    <mergeCell ref="G12:L12"/>
    <mergeCell ref="D2:E3"/>
    <mergeCell ref="G3:N3"/>
    <mergeCell ref="D4:E4"/>
    <mergeCell ref="D5:E5"/>
    <mergeCell ref="B6:C7"/>
    <mergeCell ref="D6:E6"/>
    <mergeCell ref="D7:E7"/>
    <mergeCell ref="N12:T12"/>
    <mergeCell ref="V12:AB12"/>
    <mergeCell ref="AD12:AJ12"/>
    <mergeCell ref="AL12:AO12"/>
    <mergeCell ref="E13:F13"/>
    <mergeCell ref="E14:F14"/>
    <mergeCell ref="D8:E8"/>
    <mergeCell ref="D9:E9"/>
    <mergeCell ref="D10:E10"/>
    <mergeCell ref="N18:T18"/>
    <mergeCell ref="V18:AB18"/>
    <mergeCell ref="AD18:AJ18"/>
    <mergeCell ref="AL18:AO18"/>
    <mergeCell ref="E19:F19"/>
    <mergeCell ref="E20:F20"/>
    <mergeCell ref="E15:F15"/>
    <mergeCell ref="E16:F16"/>
    <mergeCell ref="B17:C17"/>
    <mergeCell ref="B18:C18"/>
    <mergeCell ref="E18:F18"/>
    <mergeCell ref="G18:L18"/>
    <mergeCell ref="V24:AB24"/>
    <mergeCell ref="AD24:AJ24"/>
    <mergeCell ref="AL24:AO24"/>
    <mergeCell ref="E25:F25"/>
    <mergeCell ref="E26:F26"/>
    <mergeCell ref="E27:F27"/>
    <mergeCell ref="E21:F21"/>
    <mergeCell ref="E22:F22"/>
    <mergeCell ref="B24:C24"/>
    <mergeCell ref="E24:F24"/>
    <mergeCell ref="G24:L24"/>
    <mergeCell ref="N24:T24"/>
    <mergeCell ref="AD30:AJ30"/>
    <mergeCell ref="AL30:AO30"/>
    <mergeCell ref="E31:F31"/>
    <mergeCell ref="E32:F32"/>
    <mergeCell ref="E33:F33"/>
    <mergeCell ref="E34:F34"/>
    <mergeCell ref="E28:F28"/>
    <mergeCell ref="B30:C30"/>
    <mergeCell ref="E30:F30"/>
    <mergeCell ref="G30:L30"/>
    <mergeCell ref="N30:T30"/>
    <mergeCell ref="V30:AB30"/>
    <mergeCell ref="AL36:AO36"/>
    <mergeCell ref="E37:F37"/>
    <mergeCell ref="E38:F38"/>
    <mergeCell ref="E39:F39"/>
    <mergeCell ref="E40:F40"/>
    <mergeCell ref="B41:C41"/>
    <mergeCell ref="B36:C36"/>
    <mergeCell ref="E36:F36"/>
    <mergeCell ref="G36:L36"/>
    <mergeCell ref="N36:T36"/>
    <mergeCell ref="V36:AB36"/>
    <mergeCell ref="AD36:AJ36"/>
    <mergeCell ref="B48:C48"/>
    <mergeCell ref="E48:F48"/>
    <mergeCell ref="G48:L48"/>
    <mergeCell ref="N48:T48"/>
    <mergeCell ref="V48:AB48"/>
    <mergeCell ref="B42:C42"/>
    <mergeCell ref="E42:F42"/>
    <mergeCell ref="G42:L42"/>
    <mergeCell ref="N42:T42"/>
    <mergeCell ref="V42:AB42"/>
    <mergeCell ref="AD48:AJ48"/>
    <mergeCell ref="AL48:AO48"/>
    <mergeCell ref="E49:F49"/>
    <mergeCell ref="E50:F50"/>
    <mergeCell ref="E51:F51"/>
    <mergeCell ref="E52:F52"/>
    <mergeCell ref="AL42:AO42"/>
    <mergeCell ref="E43:F43"/>
    <mergeCell ref="E44:F44"/>
    <mergeCell ref="E45:F45"/>
    <mergeCell ref="E46:F46"/>
    <mergeCell ref="AD42:AJ42"/>
    <mergeCell ref="B65:C65"/>
    <mergeCell ref="AD60:AJ60"/>
    <mergeCell ref="AL60:AO60"/>
    <mergeCell ref="E61:F61"/>
    <mergeCell ref="E62:F62"/>
    <mergeCell ref="E63:F63"/>
    <mergeCell ref="E64:F64"/>
    <mergeCell ref="AL54:AO54"/>
    <mergeCell ref="E55:F55"/>
    <mergeCell ref="E56:F56"/>
    <mergeCell ref="E57:F57"/>
    <mergeCell ref="E58:F58"/>
    <mergeCell ref="B60:C60"/>
    <mergeCell ref="E60:F60"/>
    <mergeCell ref="G60:L60"/>
    <mergeCell ref="N60:T60"/>
    <mergeCell ref="V60:AB60"/>
    <mergeCell ref="B54:C54"/>
    <mergeCell ref="E54:F54"/>
    <mergeCell ref="G54:L54"/>
    <mergeCell ref="N54:T54"/>
    <mergeCell ref="V54:AB54"/>
    <mergeCell ref="AD54:AJ54"/>
  </mergeCells>
  <conditionalFormatting sqref="G67:AB67 AM67:AO67 AD67:AH67">
    <cfRule type="expression" dxfId="5" priority="6">
      <formula>(OR(#REF!&lt;&gt;0,#REF!&lt;&gt;100))</formula>
    </cfRule>
  </conditionalFormatting>
  <conditionalFormatting sqref="G67:AB67 AM67:AO67">
    <cfRule type="cellIs" dxfId="4" priority="4" operator="equal">
      <formula>1</formula>
    </cfRule>
    <cfRule type="cellIs" dxfId="3" priority="5" operator="equal">
      <formula>0</formula>
    </cfRule>
  </conditionalFormatting>
  <conditionalFormatting sqref="AD67:AI67">
    <cfRule type="cellIs" dxfId="2" priority="1" operator="equal">
      <formula>1</formula>
    </cfRule>
    <cfRule type="cellIs" dxfId="1" priority="2" operator="equal">
      <formula>0</formula>
    </cfRule>
  </conditionalFormatting>
  <conditionalFormatting sqref="AI67">
    <cfRule type="expression" dxfId="0" priority="3">
      <formula>(OR(#REF!&lt;&gt;0,#REF!&lt;&gt;100))</formula>
    </cfRule>
  </conditionalFormatting>
  <dataValidations count="13">
    <dataValidation type="list" allowBlank="1" showInputMessage="1" showErrorMessage="1" sqref="I4:J4" xr:uid="{EE653834-B9F3-48AF-942D-E2A55A9E1ABC}">
      <formula1>$B$32:$B$34</formula1>
    </dataValidation>
    <dataValidation showDropDown="1" showInputMessage="1" showErrorMessage="1" sqref="W6:X6 N6:O6 Q6:S6 AI6" xr:uid="{F23B2043-01B3-4712-9367-11F44194FB5B}"/>
    <dataValidation type="list" allowBlank="1" showInputMessage="1" showErrorMessage="1" sqref="L4" xr:uid="{EA1DBDC4-21DA-4E1B-A421-50BDE8CF33B3}">
      <formula1>$B$50:$B$52</formula1>
    </dataValidation>
    <dataValidation type="list" allowBlank="1" showInputMessage="1" showErrorMessage="1" sqref="AM4:AO4 O4 Q4:S4" xr:uid="{78CE6713-5074-4467-A825-063BB6B994C7}">
      <formula1>$B$62:$B$64</formula1>
    </dataValidation>
    <dataValidation type="list" allowBlank="1" showInputMessage="1" showErrorMessage="1" sqref="N4 W4:X4 AI4:AJ4" xr:uid="{FA47F163-A3CC-40A9-81CE-7D8964A13142}">
      <formula1>$B$56:$B$58</formula1>
    </dataValidation>
    <dataValidation type="list" allowBlank="1" showInputMessage="1" showErrorMessage="1" sqref="AH4 K4" xr:uid="{39DEDC6E-EEF6-4F72-B2BA-AF8D56A46ABE}">
      <formula1>$B$44:$B$46</formula1>
    </dataValidation>
    <dataValidation type="list" allowBlank="1" showInputMessage="1" showErrorMessage="1" sqref="J4 AG4 AB4:AE4" xr:uid="{75733489-F483-4EE4-BE57-99E926B10D14}">
      <formula1>$B$38:$B$40</formula1>
    </dataValidation>
    <dataValidation type="list" allowBlank="1" showInputMessage="1" showErrorMessage="1" sqref="H4" xr:uid="{9F011A7A-9025-441E-B87C-2AB23E3DBDAA}">
      <formula1>$B$26:$B$28</formula1>
    </dataValidation>
    <dataValidation type="list" allowBlank="1" showInputMessage="1" showErrorMessage="1" sqref="G4" xr:uid="{07B88DC3-5B39-4A8C-84A8-16B2F18DF1F3}">
      <formula1>$B$20:$B$22</formula1>
    </dataValidation>
    <dataValidation type="list" allowBlank="1" showInputMessage="1" showErrorMessage="1" sqref="F4" xr:uid="{9858A417-DEC5-4EAD-99C0-60028ABB293B}">
      <formula1>$B$14:$B$16</formula1>
    </dataValidation>
    <dataValidation type="list" allowBlank="1" showInputMessage="1" showErrorMessage="1" sqref="C26:C28 C62:C64 C20:C22 C32:C34 C38:C40 C50:C52 C56:C58 C44:C46 C14:C16" xr:uid="{7DA794F3-DE40-4C94-AA8D-DA327FD86782}">
      <formula1>#REF!</formula1>
    </dataValidation>
    <dataValidation allowBlank="1" showDropDown="1" showInputMessage="1" showErrorMessage="1" sqref="D20" xr:uid="{A99FF6CB-D4E3-401C-9A98-B18FC9177448}"/>
    <dataValidation allowBlank="1" showErrorMessage="1" sqref="G12:L12 G54:L54 G48:L48 G42:L42 G36:L36 G30:L30 G24:L24 G18:L18 G60:L60" xr:uid="{385D3CD7-B128-4B1C-AB9E-1AF9E6CF9519}"/>
  </dataValidations>
  <pageMargins left="0.7" right="0.7" top="0.75" bottom="0.75" header="0.3" footer="0.3"/>
  <pageSetup scale="3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A08DC732BF8994294FCE99C514CEFA8" ma:contentTypeVersion="17" ma:contentTypeDescription="Create a new document." ma:contentTypeScope="" ma:versionID="50a4588cb53d4e583141e9e41c6c409e">
  <xsd:schema xmlns:xsd="http://www.w3.org/2001/XMLSchema" xmlns:xs="http://www.w3.org/2001/XMLSchema" xmlns:p="http://schemas.microsoft.com/office/2006/metadata/properties" xmlns:ns2="0ac62d0f-2c77-45d3-8892-df46eff2a51c" xmlns:ns3="150d893b-24cf-428e-9d49-cde6bb23d695" targetNamespace="http://schemas.microsoft.com/office/2006/metadata/properties" ma:root="true" ma:fieldsID="faeb13a5ba5d26a72449f2609f365419" ns2:_="" ns3:_="">
    <xsd:import namespace="0ac62d0f-2c77-45d3-8892-df46eff2a51c"/>
    <xsd:import namespace="150d893b-24cf-428e-9d49-cde6bb23d69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c62d0f-2c77-45d3-8892-df46eff2a5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8c13536-07ec-4995-9358-496afc63313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0d893b-24cf-428e-9d49-cde6bb23d69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e4eadb5-c9f7-4489-8b7f-51d907ecd1eb}" ma:internalName="TaxCatchAll" ma:showField="CatchAllData" ma:web="150d893b-24cf-428e-9d49-cde6bb23d6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3A0F24-5351-48B9-B291-AEFAEC6B4B26}">
  <ds:schemaRefs>
    <ds:schemaRef ds:uri="http://schemas.microsoft.com/sharepoint/v3/contenttype/forms"/>
  </ds:schemaRefs>
</ds:datastoreItem>
</file>

<file path=customXml/itemProps2.xml><?xml version="1.0" encoding="utf-8"?>
<ds:datastoreItem xmlns:ds="http://schemas.openxmlformats.org/officeDocument/2006/customXml" ds:itemID="{38CCB23D-3AF5-45F6-8997-6B2BD0918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c62d0f-2c77-45d3-8892-df46eff2a51c"/>
    <ds:schemaRef ds:uri="150d893b-24cf-428e-9d49-cde6bb23d6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35</vt:i4>
      </vt:variant>
    </vt:vector>
  </HeadingPairs>
  <TitlesOfParts>
    <vt:vector size="43" baseType="lpstr">
      <vt:lpstr>Sheet7</vt:lpstr>
      <vt:lpstr>Weights</vt:lpstr>
      <vt:lpstr>Scoring</vt:lpstr>
      <vt:lpstr>Project Scores</vt:lpstr>
      <vt:lpstr>Comparison</vt:lpstr>
      <vt:lpstr>Simple Scoring Matrix</vt:lpstr>
      <vt:lpstr>InfluenceDef</vt:lpstr>
      <vt:lpstr>Impact Scoring Matrix</vt:lpstr>
      <vt:lpstr>criteriaCarbonEm</vt:lpstr>
      <vt:lpstr>criteriaEducation</vt:lpstr>
      <vt:lpstr>criteriaFacOp</vt:lpstr>
      <vt:lpstr>criteriaInstFin</vt:lpstr>
      <vt:lpstr>criteriaOrgFin</vt:lpstr>
      <vt:lpstr>criteriaProjFin</vt:lpstr>
      <vt:lpstr>criteriaRegComp</vt:lpstr>
      <vt:lpstr>factorWgtAvoidance</vt:lpstr>
      <vt:lpstr>factorWgtBudget</vt:lpstr>
      <vt:lpstr>factorWgtCarbon</vt:lpstr>
      <vt:lpstr>factorWgtCash</vt:lpstr>
      <vt:lpstr>factorWgtCashflow</vt:lpstr>
      <vt:lpstr>factorWgtComm</vt:lpstr>
      <vt:lpstr>factorWgtConsump</vt:lpstr>
      <vt:lpstr>factorWgtDemand</vt:lpstr>
      <vt:lpstr>factorWgtEd</vt:lpstr>
      <vt:lpstr>factorWgtExp</vt:lpstr>
      <vt:lpstr>factorWgtFossil</vt:lpstr>
      <vt:lpstr>factorWgtFuel</vt:lpstr>
      <vt:lpstr>factorWgtImp</vt:lpstr>
      <vt:lpstr>factorWgtInc</vt:lpstr>
      <vt:lpstr>factorWgtIRR</vt:lpstr>
      <vt:lpstr>factorWgtNetOp</vt:lpstr>
      <vt:lpstr>factorWgtPay</vt:lpstr>
      <vt:lpstr>factorWgtPower</vt:lpstr>
      <vt:lpstr>factorWgtRevGen</vt:lpstr>
      <vt:lpstr>factorWgtSafety</vt:lpstr>
      <vt:lpstr>factorWgtStaff</vt:lpstr>
      <vt:lpstr>factorWgtStratInt</vt:lpstr>
      <vt:lpstr>factorWgtUtility</vt:lpstr>
      <vt:lpstr>factorWgtWater</vt:lpstr>
      <vt:lpstr>'Project Scores'!OneUp</vt:lpstr>
      <vt:lpstr>Scoring!OneUp</vt:lpstr>
      <vt:lpstr>Scoring!ProjectName</vt:lpstr>
      <vt:lpstr>Scoring!Type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Porter</dc:creator>
  <cp:lastModifiedBy>Michael Taylor</cp:lastModifiedBy>
  <cp:lastPrinted>2023-08-20T20:14:55Z</cp:lastPrinted>
  <dcterms:created xsi:type="dcterms:W3CDTF">2023-08-08T21:32:11Z</dcterms:created>
  <dcterms:modified xsi:type="dcterms:W3CDTF">2023-09-08T02:03:10Z</dcterms:modified>
</cp:coreProperties>
</file>